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7.xml" ContentType="application/vnd.ms-office.chartcolorstyle+xml"/>
  <Override PartName="/xl/charts/style17.xml" ContentType="application/vnd.ms-office.chartstyle+xml"/>
  <Override PartName="/xl/charts/style18.xml" ContentType="application/vnd.ms-office.chartstyle+xml"/>
  <Override PartName="/xl/charts/colors18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style11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5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6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 tabRatio="920" firstSheet="3" activeTab="8"/>
  </bookViews>
  <sheets>
    <sheet name="INDICE" sheetId="9" r:id="rId1"/>
    <sheet name="PIB-MPAL CORRRIENTES ANUAL" sheetId="3" r:id="rId2"/>
    <sheet name="PIB-MPAL CONSTANTES ANUAL" sheetId="5" r:id="rId3"/>
    <sheet name="SUBREGIONAL CORRRIENTES ANUAL" sheetId="6" r:id="rId4"/>
    <sheet name="Ficha Municipal" sheetId="7" r:id="rId5"/>
    <sheet name="PIB-Mpal 2015-2020 Corrient " sheetId="1" r:id="rId6"/>
    <sheet name="PIB Mpal 2015-2020 Cons" sheetId="2" r:id="rId7"/>
    <sheet name="PIB_DEPTAL_DANE" sheetId="4" r:id="rId8"/>
    <sheet name="POBLACION" sheetId="8" r:id="rId9"/>
  </sheets>
  <definedNames>
    <definedName name="_xlnm._FilterDatabase" localSheetId="6" hidden="1">'PIB Mpal 2015-2020 Cons'!$A$4:$Y$760</definedName>
    <definedName name="_xlnm._FilterDatabase" localSheetId="5" hidden="1">'PIB-Mpal 2015-2020 Corrient '!$A$4:$Y$760</definedName>
    <definedName name="_xlnm._FilterDatabase" localSheetId="2" hidden="1">'PIB-MPAL CONSTANTES ANUAL'!$A$4:$V$151</definedName>
    <definedName name="_xlnm._FilterDatabase" localSheetId="1" hidden="1">'PIB-MPAL CORRRIENTES ANUAL'!$A$4:$V$151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<sst xmlns="http://schemas.openxmlformats.org/spreadsheetml/2006/main" count="9506" uniqueCount="535">
  <si>
    <t>Año</t>
  </si>
  <si>
    <t>Código departamento</t>
  </si>
  <si>
    <t>Código subregión</t>
  </si>
  <si>
    <t>Código zona</t>
  </si>
  <si>
    <t>Código municipio</t>
  </si>
  <si>
    <t>Subregión</t>
  </si>
  <si>
    <t>Municipio</t>
  </si>
  <si>
    <t xml:space="preserve">Agricultura, ganadería, caza, silvicultura y pesca  </t>
  </si>
  <si>
    <t xml:space="preserve">Explotación de minas y canteras </t>
  </si>
  <si>
    <t>Actividades Primarias</t>
  </si>
  <si>
    <t xml:space="preserve">Industrias manufactureras </t>
  </si>
  <si>
    <t>Construcción</t>
  </si>
  <si>
    <t>Actividades Secundarias</t>
  </si>
  <si>
    <t>Suministro de electricidad, gas, vapor y aire acondicionado; distribución de agua; evacuación y tratamiento de aguas residuales, gestión de desechos y actividades de saneamiento ambiental</t>
  </si>
  <si>
    <t>Comercio al por mayor y al por menor; reparación de vehículos automotores y motocicletas; transporte y almacenamiento; alojamiento y servicios de comida</t>
  </si>
  <si>
    <t xml:space="preserve">Información y comunicaciones 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</si>
  <si>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</si>
  <si>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</si>
  <si>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</si>
  <si>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</si>
  <si>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</si>
  <si>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Actividades Terciarias</t>
  </si>
  <si>
    <t>SR01</t>
  </si>
  <si>
    <t>Z01</t>
  </si>
  <si>
    <t>Valle de Aburrá</t>
  </si>
  <si>
    <t>Medellín</t>
  </si>
  <si>
    <t>Z02</t>
  </si>
  <si>
    <t>Barbosa</t>
  </si>
  <si>
    <t>Bello</t>
  </si>
  <si>
    <t>Z03</t>
  </si>
  <si>
    <t>Caldas</t>
  </si>
  <si>
    <t>Copacabana</t>
  </si>
  <si>
    <t>Envigado</t>
  </si>
  <si>
    <t>Girardota</t>
  </si>
  <si>
    <t>Itagüí</t>
  </si>
  <si>
    <t>La Estrella</t>
  </si>
  <si>
    <t>Sabaneta</t>
  </si>
  <si>
    <t>SR02</t>
  </si>
  <si>
    <t>Z04</t>
  </si>
  <si>
    <t>Bajo Cauca</t>
  </si>
  <si>
    <t>Cáceres</t>
  </si>
  <si>
    <t>Caucasia</t>
  </si>
  <si>
    <t>El Bagre</t>
  </si>
  <si>
    <t>Nechí</t>
  </si>
  <si>
    <t>Tarazá</t>
  </si>
  <si>
    <t>Zaragoza</t>
  </si>
  <si>
    <t>SR03</t>
  </si>
  <si>
    <t>Z05</t>
  </si>
  <si>
    <t>Magdalena Medio</t>
  </si>
  <si>
    <t>Caracolí</t>
  </si>
  <si>
    <t>Maceo</t>
  </si>
  <si>
    <t>Z06</t>
  </si>
  <si>
    <t>Puerto Berrío</t>
  </si>
  <si>
    <t>Puerto Nare</t>
  </si>
  <si>
    <t>Puerto Triunfo</t>
  </si>
  <si>
    <t>Yondó</t>
  </si>
  <si>
    <t>SR04</t>
  </si>
  <si>
    <t>Z07</t>
  </si>
  <si>
    <t>Nordeste</t>
  </si>
  <si>
    <t>Amalfi</t>
  </si>
  <si>
    <t>Z09</t>
  </si>
  <si>
    <t>Anorí</t>
  </si>
  <si>
    <t>Cisneros</t>
  </si>
  <si>
    <t>Z08</t>
  </si>
  <si>
    <t>Remedios</t>
  </si>
  <si>
    <t>San Roque</t>
  </si>
  <si>
    <t>Santo Domingo</t>
  </si>
  <si>
    <t>Segovia</t>
  </si>
  <si>
    <t>Vegachí</t>
  </si>
  <si>
    <t>Yalí</t>
  </si>
  <si>
    <t>Yolombó</t>
  </si>
  <si>
    <t>SR05</t>
  </si>
  <si>
    <t>Z10</t>
  </si>
  <si>
    <t>Norte</t>
  </si>
  <si>
    <t>Angostura</t>
  </si>
  <si>
    <t>Z11</t>
  </si>
  <si>
    <t>Belmira</t>
  </si>
  <si>
    <t>Briceño</t>
  </si>
  <si>
    <t>Campamento</t>
  </si>
  <si>
    <t>Carolina del Príncipe</t>
  </si>
  <si>
    <t>Donmatías</t>
  </si>
  <si>
    <t>Entrerríos</t>
  </si>
  <si>
    <t>Gómez Plata</t>
  </si>
  <si>
    <t>Guadalupe</t>
  </si>
  <si>
    <t>Z12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</si>
  <si>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</si>
  <si>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</si>
  <si>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</si>
  <si>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</si>
  <si>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</si>
  <si>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</si>
  <si>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</si>
  <si>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Yarumal</t>
  </si>
  <si>
    <t>SR06</t>
  </si>
  <si>
    <t>Z13</t>
  </si>
  <si>
    <t>Occidente</t>
  </si>
  <si>
    <t>Abriaquí</t>
  </si>
  <si>
    <t>Z14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</si>
  <si>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</si>
  <si>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</si>
  <si>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</si>
  <si>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</si>
  <si>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</si>
  <si>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</si>
  <si>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</si>
  <si>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</si>
  <si>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</si>
  <si>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</si>
  <si>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</si>
  <si>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</si>
  <si>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</si>
  <si>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</si>
  <si>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</si>
  <si>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 Fe de Antioquia</t>
  </si>
  <si>
    <t>Sopetrán</t>
  </si>
  <si>
    <t>Uramita</t>
  </si>
  <si>
    <t>SR07</t>
  </si>
  <si>
    <t>Z15</t>
  </si>
  <si>
    <t>Oriente</t>
  </si>
  <si>
    <t>Abejorral</t>
  </si>
  <si>
    <t>Z16</t>
  </si>
  <si>
    <t>Alejandría</t>
  </si>
  <si>
    <t>Argelia</t>
  </si>
  <si>
    <t>Z17</t>
  </si>
  <si>
    <t>Cocorná</t>
  </si>
  <si>
    <t>Concepción</t>
  </si>
  <si>
    <t>Z18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</si>
  <si>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</si>
  <si>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</si>
  <si>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</si>
  <si>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</si>
  <si>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</si>
  <si>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</si>
  <si>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</si>
  <si>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 del Tambo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</si>
  <si>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</si>
  <si>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</si>
  <si>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</si>
  <si>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</si>
  <si>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</si>
  <si>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</si>
  <si>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</si>
  <si>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</si>
  <si>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 Ferrer</t>
  </si>
  <si>
    <t>Sonsón</t>
  </si>
  <si>
    <t>SR08</t>
  </si>
  <si>
    <t>Z19</t>
  </si>
  <si>
    <t>Suroeste</t>
  </si>
  <si>
    <t>Amagá</t>
  </si>
  <si>
    <t>Z20</t>
  </si>
  <si>
    <t>Andes</t>
  </si>
  <si>
    <t>Angelópolis</t>
  </si>
  <si>
    <t>Betania</t>
  </si>
  <si>
    <t>Z21</t>
  </si>
  <si>
    <t>Betulia</t>
  </si>
  <si>
    <t>Z22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</si>
  <si>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</si>
  <si>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</si>
  <si>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</si>
  <si>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</si>
  <si>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</si>
  <si>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</si>
  <si>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</si>
  <si>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</si>
  <si>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</si>
  <si>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</si>
  <si>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</si>
  <si>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</si>
  <si>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</si>
  <si>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</si>
  <si>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</si>
  <si>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</si>
  <si>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</si>
  <si>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</si>
  <si>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SR09</t>
  </si>
  <si>
    <t>Z23</t>
  </si>
  <si>
    <t>Urabá</t>
  </si>
  <si>
    <t>Apartadó</t>
  </si>
  <si>
    <t>Z24</t>
  </si>
  <si>
    <t>Arboletes</t>
  </si>
  <si>
    <t>Carepa</t>
  </si>
  <si>
    <t>Chigorodó</t>
  </si>
  <si>
    <t>Z25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</si>
  <si>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</si>
  <si>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</si>
  <si>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</si>
  <si>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</si>
  <si>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</si>
  <si>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</si>
  <si>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</si>
  <si>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-</t>
  </si>
  <si>
    <t xml:space="preserve">- </t>
  </si>
  <si>
    <t>05001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</si>
  <si>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</si>
  <si>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</si>
  <si>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</si>
  <si>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</si>
  <si>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</si>
  <si>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</si>
  <si>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</si>
  <si>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</si>
  <si>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05631</t>
  </si>
  <si>
    <t>05120</t>
  </si>
  <si>
    <t>05154</t>
  </si>
  <si>
    <t>05250</t>
  </si>
  <si>
    <t>05495</t>
  </si>
  <si>
    <t>05790</t>
  </si>
  <si>
    <t>05895</t>
  </si>
  <si>
    <t>05142</t>
  </si>
  <si>
    <t>05425</t>
  </si>
  <si>
    <t>05579</t>
  </si>
  <si>
    <t>05585</t>
  </si>
  <si>
    <t>05591</t>
  </si>
  <si>
    <t>05893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</si>
  <si>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</si>
  <si>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</si>
  <si>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</si>
  <si>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</si>
  <si>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</si>
  <si>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</si>
  <si>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</si>
  <si>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</si>
  <si>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</si>
  <si>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</si>
  <si>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</si>
  <si>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</si>
  <si>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</si>
  <si>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</si>
  <si>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</si>
  <si>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</si>
  <si>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</si>
  <si>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</si>
  <si>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</si>
  <si>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</si>
  <si>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</si>
  <si>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</si>
  <si>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</si>
  <si>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</si>
  <si>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</si>
  <si>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</si>
  <si>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</si>
  <si>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</si>
  <si>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</si>
  <si>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</si>
  <si>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</si>
  <si>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</si>
  <si>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</si>
  <si>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</si>
  <si>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</si>
  <si>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</si>
  <si>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</si>
  <si>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</si>
  <si>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</si>
  <si>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</si>
  <si>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</si>
  <si>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</si>
  <si>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</si>
  <si>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</si>
  <si>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</si>
  <si>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</si>
  <si>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</si>
  <si>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</si>
  <si>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</si>
  <si>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</si>
  <si>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</si>
  <si>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</si>
  <si>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</si>
  <si>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</si>
  <si>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</si>
  <si>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</si>
  <si>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</si>
  <si>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</si>
  <si>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</si>
  <si>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</si>
  <si>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</si>
  <si>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</si>
  <si>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</si>
  <si>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</si>
  <si>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</si>
  <si>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</si>
  <si>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</si>
  <si>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</si>
  <si>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</si>
  <si>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</si>
  <si>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</si>
  <si>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</si>
  <si>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</si>
  <si>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</si>
  <si>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</si>
  <si>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</si>
  <si>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</si>
  <si>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</si>
  <si>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</si>
  <si>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</si>
  <si>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</si>
  <si>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</si>
  <si>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</si>
  <si>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</si>
  <si>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</si>
  <si>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</si>
  <si>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</si>
  <si>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</si>
  <si>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</si>
  <si>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</si>
  <si>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</si>
  <si>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</si>
  <si>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</si>
  <si>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</si>
  <si>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</si>
  <si>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</si>
  <si>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</si>
  <si>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</si>
  <si>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</si>
  <si>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</si>
  <si>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</si>
  <si>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</si>
  <si>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</si>
  <si>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 xml:space="preserve">Valor Agregado </t>
  </si>
  <si>
    <t>Producto Interno Bruto PIB</t>
  </si>
  <si>
    <t>Total Antioquia</t>
  </si>
  <si>
    <t>Derechos e impuestos</t>
  </si>
  <si>
    <t xml:space="preserve"> </t>
  </si>
  <si>
    <t>Producto Interno Bruto por departamento - Base 2015</t>
  </si>
  <si>
    <t xml:space="preserve">Antioquia: valor agregado según actividad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precios corrientes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 2005 - 2020p                                                                                                                                                                                                                                                                                                                                                                                                                                                                                                                                                                                                                                                                                                                   Miles de millones de pesos </t>
  </si>
  <si>
    <t>Clasificación Cuentas nacionales</t>
  </si>
  <si>
    <t>Secciones CIIU Rev. 4 A.C.
12 agrupaciones</t>
  </si>
  <si>
    <t>ACTIVIDADES ECONÓMICAS</t>
  </si>
  <si>
    <t>2020p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</si>
  <si>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</si>
  <si>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</si>
  <si>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</si>
  <si>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</si>
  <si>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</si>
  <si>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</si>
  <si>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</si>
  <si>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</si>
  <si>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</si>
  <si>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</si>
  <si>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</si>
  <si>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</si>
  <si>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</si>
  <si>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</si>
  <si>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L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</si>
  <si>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</si>
  <si>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</si>
  <si>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</si>
  <si>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</si>
  <si>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</si>
  <si>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</si>
  <si>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</si>
  <si>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</si>
  <si>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D.21 - D.31</t>
  </si>
  <si>
    <t>Impuestos</t>
  </si>
  <si>
    <t>PIB DEPARTAMENTAL</t>
  </si>
  <si>
    <t>Fuente: DANE, Cuentas nacionales</t>
  </si>
  <si>
    <t xml:space="preserve">pprovisional </t>
  </si>
  <si>
    <t>Actualizado el 25 de marzo de 2022</t>
  </si>
  <si>
    <t xml:space="preserve">Antioquia: valor agregado según actividad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Series encadenadas de volumen con año de referencia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 2005 - 2020p                                                                                                                                                                                                                                                                                                                                                                                                                                                                                                                                                                                                                                                                                                                  Miles de millones de pesos </t>
  </si>
  <si>
    <t>Clasificación Cuentas Nacionales</t>
  </si>
  <si>
    <t>Código DANE del municipio</t>
  </si>
  <si>
    <t xml:space="preserve">Subregiones </t>
  </si>
  <si>
    <t>Esquema Asociativo Territorial</t>
  </si>
  <si>
    <t>Municipios y distritos</t>
  </si>
  <si>
    <t xml:space="preserve">Total departamento </t>
  </si>
  <si>
    <t>Total Valle de Aburrá</t>
  </si>
  <si>
    <t>Área Metropolitana del Valle de Aburrá</t>
  </si>
  <si>
    <t>Distrito Especial de Ciencia, Tecnología e Innovación de Medellín</t>
  </si>
  <si>
    <t>Total Bajo Cauca</t>
  </si>
  <si>
    <t>Región de Planeación y Gestión del Bajo Cauca - RPG</t>
  </si>
  <si>
    <t>Total Magdalena Medio</t>
  </si>
  <si>
    <t>A la fecha no ha conformado un Esquema Asociativo Territorial</t>
  </si>
  <si>
    <t>Total Nordeste</t>
  </si>
  <si>
    <t>Provincia Minero Agroecológica</t>
  </si>
  <si>
    <t>Total Norte</t>
  </si>
  <si>
    <t>Total Occidente</t>
  </si>
  <si>
    <t>Región de Planeación y Gestión de Occidente - RPG</t>
  </si>
  <si>
    <t xml:space="preserve">Provincia de Penderisco y Sinifaná </t>
  </si>
  <si>
    <t xml:space="preserve">Total Oriente </t>
  </si>
  <si>
    <t xml:space="preserve">Provincia de La Paz </t>
  </si>
  <si>
    <t>Región de Planeación y Gestión Aeroportuaria de Oriente - RPG</t>
  </si>
  <si>
    <t xml:space="preserve">Región de Planeación y Gestión Aeroportuaria de Oriente - RPG + Provincia de La Paz </t>
  </si>
  <si>
    <t>Total Suroeste</t>
  </si>
  <si>
    <t xml:space="preserve">Provincia de San Juan </t>
  </si>
  <si>
    <t>Provincia Cartama</t>
  </si>
  <si>
    <t>Total Urabá</t>
  </si>
  <si>
    <t>Distrito Portuario, Logístico, Industrial, Turístico y Comercial de Turbo</t>
  </si>
  <si>
    <t>Código provincia</t>
  </si>
  <si>
    <t>Provincia</t>
  </si>
  <si>
    <t>Municipios provincia</t>
  </si>
  <si>
    <t>PR1</t>
  </si>
  <si>
    <t>Cartama</t>
  </si>
  <si>
    <t>Caramanta, Fredonia, Jericó, La Pintada, Montebello, Pueblorrico, Santa Bárbara, Támesis, Tarso, Valparaíso, Venecia</t>
  </si>
  <si>
    <t>PR2</t>
  </si>
  <si>
    <t>Occidente y Suroeste</t>
  </si>
  <si>
    <t>Anzá, Caicedo, Amagá, Angelópolis, Betulia, Concordia, Titiribí, Urrao</t>
  </si>
  <si>
    <t>PR3</t>
  </si>
  <si>
    <t xml:space="preserve">De San Juan </t>
  </si>
  <si>
    <t>Andes, Betania, Ciudad Bolívar, Hispania, Jardín, Salgar</t>
  </si>
  <si>
    <t>PR4</t>
  </si>
  <si>
    <t xml:space="preserve">De la Paz </t>
  </si>
  <si>
    <t>Argelia, La Unión, Nariño, Sonsón</t>
  </si>
  <si>
    <t>PR5</t>
  </si>
  <si>
    <t>Alejandría, Cocorná, Concepción, El Peñol, Granada, Guatapé, Marinilla, San Carlos, San Francisco, San Luis, San Rafael, San Vicente Ferrer</t>
  </si>
  <si>
    <t>PR6</t>
  </si>
  <si>
    <t>Minero agroecológica</t>
  </si>
  <si>
    <t>Remedios, Segovia, Vegachí, Yalí, Yolombó</t>
  </si>
  <si>
    <t>Código RPG</t>
  </si>
  <si>
    <t xml:space="preserve">Región </t>
  </si>
  <si>
    <t>Municipios de la Región</t>
  </si>
  <si>
    <t>RPG1</t>
  </si>
  <si>
    <t>Cáceres, Caucasia, El Bagre, Nechí, Tarazá y Zaragoza</t>
  </si>
  <si>
    <t>RPG2</t>
  </si>
  <si>
    <t>El Santuario, La Ceja del Tambo, La Unión y Rionegro</t>
  </si>
  <si>
    <t>RPG3</t>
  </si>
  <si>
    <t>Abriaquí, Armenia, Buriticá, Cañasgordas, Dabeiba, Frontino, Heliconia, Liborina, Olaya, Peque, San Jerónimo y Uramita.</t>
  </si>
  <si>
    <t>RPG4</t>
  </si>
  <si>
    <t>Región de Planeación y Gestión de Urabá - RPG</t>
  </si>
  <si>
    <t>Apartadó, Arboletes, Carepa, Chigorodó, Murindó, Mutatá, Necoclí, San Juan de Urabá, San Pedro de Urabá,Vigía del Fuerte y Distrito Portuario, Logístico, Industrial, Turístico y Comercial de Turbo.</t>
  </si>
  <si>
    <t>AÑO:</t>
  </si>
  <si>
    <t xml:space="preserve">De Penderisco y Sinifaná </t>
  </si>
  <si>
    <t>Del Agua, Bosques y el Turismo</t>
  </si>
  <si>
    <t>Provincia del Agua, Bosques y el Turismo</t>
  </si>
  <si>
    <t>Actualmente firmó Acuerdo de Voluntades para conformar la Región de Planeación y Gestión de Urabá - RPG</t>
  </si>
  <si>
    <t>Participación porcentual del Producto Interno Bruto PIB en el Departamento</t>
  </si>
  <si>
    <t>Valor Agregado por grandes ramas de actividad, sector Económico para los 125 municipios de Antioquia, y PIB entre los años 2015 - 2020
Cifras a precios corrientes en miles de millones de pesos</t>
  </si>
  <si>
    <t>Valor Agregado por grandes ramas de actividad, sector Económico y PIB para los 125 municipios de Antioquia entre los años 2015 - 2020
Cifras a precios constantes, Series encadenadas de volumen con año de referencia 2015 Miles de  millones de pesos</t>
  </si>
  <si>
    <t>TOTAL DEPARTAMENTAL</t>
  </si>
  <si>
    <t>Código Subregional</t>
  </si>
  <si>
    <t>Nota: las actividades comprenden la siguiente desagregación:</t>
  </si>
  <si>
    <t>Primarias *</t>
  </si>
  <si>
    <t>Agricultura, ganadería, silvicultura y pesca</t>
  </si>
  <si>
    <t>Secundarias **</t>
  </si>
  <si>
    <t>Terciarias ***</t>
  </si>
  <si>
    <t>Electricidad, gas y agua</t>
  </si>
  <si>
    <t>Comercio; reparación de vehículos automotores; Transporte; Alojamiento y servicios de comida</t>
  </si>
  <si>
    <t xml:space="preserve">Administración pública ; Educación;  Salud </t>
  </si>
  <si>
    <t>Actividades artísticas, de entretenimiento y recreación; Actividades de los hogares individuales</t>
  </si>
  <si>
    <t>MUNICIPIO:</t>
  </si>
  <si>
    <t>Descripción</t>
  </si>
  <si>
    <t>Subregional</t>
  </si>
  <si>
    <t>Departamental</t>
  </si>
  <si>
    <t>Producto Interno Bruto  Cifras a precios constantes, Series encadenadas de volumen con año de referencia 2015  (miles de Millones de pesos)</t>
  </si>
  <si>
    <t>Sector</t>
  </si>
  <si>
    <t>Nota: las Sector comprenden la siguiente desagregación:</t>
  </si>
  <si>
    <t>Sector Primario</t>
  </si>
  <si>
    <t>Sector Secundario</t>
  </si>
  <si>
    <t>Sector Terciario</t>
  </si>
  <si>
    <t>Primario</t>
  </si>
  <si>
    <t>Secundario</t>
  </si>
  <si>
    <t>Terciario</t>
  </si>
  <si>
    <t>Valor Agregado</t>
  </si>
  <si>
    <t>Rama de actividad</t>
  </si>
  <si>
    <r>
      <t xml:space="preserve">Suministro de electricidad, gas,  agua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</si>
  <si>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>Comercio; reparación de automotores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</si>
  <si>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Actividades profesionales, científicas  </t>
    </r>
    <r>
      <rPr>
        <vertAlign val="superscript"/>
        <sz val="10"/>
        <color theme="1"/>
        <rFont val="Calibri"/>
        <family val="2"/>
        <scheme val="minor"/>
      </rPr>
      <t>(3)</t>
    </r>
  </si>
  <si>
    <r>
      <t xml:space="preserve">Administración pública,  educación; salud humana </t>
    </r>
    <r>
      <rPr>
        <vertAlign val="superscript"/>
        <sz val="10"/>
        <color theme="1"/>
        <rFont val="Calibri"/>
        <family val="2"/>
        <scheme val="minor"/>
      </rPr>
      <t>(4)</t>
    </r>
  </si>
  <si>
    <t xml:space="preserve">Nota </t>
  </si>
  <si>
    <r>
      <t xml:space="preserve">Actividades artísticas, entretenimiento y recreación </t>
    </r>
    <r>
      <rPr>
        <vertAlign val="superscript"/>
        <sz val="10"/>
        <color theme="1"/>
        <rFont val="Calibri"/>
        <family val="2"/>
        <scheme val="minor"/>
      </rPr>
      <t>(5)</t>
    </r>
  </si>
  <si>
    <t>Total Valor Agregado</t>
  </si>
  <si>
    <t>VA Total</t>
  </si>
  <si>
    <t>PIB</t>
  </si>
  <si>
    <t>DPMP</t>
  </si>
  <si>
    <t>MPIO</t>
  </si>
  <si>
    <t>Santafé de Antioquia</t>
  </si>
  <si>
    <t>Carolina</t>
  </si>
  <si>
    <t>La Ceja</t>
  </si>
  <si>
    <t>Peñol</t>
  </si>
  <si>
    <t>Retiro</t>
  </si>
  <si>
    <t>San Andrés de Cuerquía</t>
  </si>
  <si>
    <t>San José de La Montaña</t>
  </si>
  <si>
    <t>San Pedro de Los Milagros</t>
  </si>
  <si>
    <t>San Vicente</t>
  </si>
  <si>
    <t>Total general</t>
  </si>
  <si>
    <t>POBLACIÓN TOTAL POR MUNICIPIOS DEPARTAMENTO DE ANTIOQUIA 1985 -2035 (Fuente: RetroprOyecciones y proyecciones DANE publicadas 22/03/2023)</t>
  </si>
  <si>
    <t>Población</t>
  </si>
  <si>
    <t>Valor Agregado Per cápita (Miles de pesos)</t>
  </si>
  <si>
    <t>Producto Interno Bruto PIB Per cápita  (Miles de pesos)</t>
  </si>
  <si>
    <t>Logaritmo base 10 del Valor Agregado Per cápita (Miles de pesos)</t>
  </si>
  <si>
    <t>Logaritmo base 10 del Producto Interno Bruto PIB Per cápita  (Miles de pesos)</t>
  </si>
  <si>
    <t>DEPARTAMENTO ADMINISTRATIVO DE PLANEACIÓN</t>
  </si>
  <si>
    <t>Tabla 1</t>
  </si>
  <si>
    <t>Tabla  1</t>
  </si>
  <si>
    <t>Tabla 2</t>
  </si>
  <si>
    <t>Tabla 3</t>
  </si>
  <si>
    <t>Tabla 4</t>
  </si>
  <si>
    <t>Tabla 5</t>
  </si>
  <si>
    <t>Tabla 6</t>
  </si>
  <si>
    <t>Tabla N°</t>
  </si>
  <si>
    <t>Valor Agregado por grandes ramas de actividad, sector Económico y PIB para los 125 municipios de Antioquia anual Cifras a precios corrientes ,  Miles de  millones de pesos</t>
  </si>
  <si>
    <t>Valor Agregado por grandes ramas de actividad, sector Económico y PIB para los 125 municipios de Antioquia anual Cifras a precios constantes, Series encadenadas de volumen con año de referencia 2015 Miles de  millones de pesos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</si>
  <si>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</si>
  <si>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</si>
  <si>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</si>
  <si>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</si>
  <si>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</si>
  <si>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</si>
  <si>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</si>
  <si>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</si>
  <si>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</si>
  <si>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</si>
  <si>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Valor Agregado por grandes ramas de actividad, sector Económico y PIB para los 9 subregiones de Antioquia anual Cifras a precios corrientes ,  Miles de  millones de pesos</t>
  </si>
  <si>
    <t>Participación porcentual del Valor Agregado por grandes ramas de actividad, sector Económico y PIB para los 9 subregiones de Antioquia en el total Departamental anual</t>
  </si>
  <si>
    <t>Producto Interno Bruto a precios corrientes (miles de Millones de pesos) 2015 - 2020</t>
  </si>
  <si>
    <t>Producto Interno Bruto a precios corrientes municipal, subregional y Departamental (miles de Millones de pesos) 2015 - 2020</t>
  </si>
  <si>
    <t>Participación % municipal en la subregión y Departamento 2015 - 2020</t>
  </si>
  <si>
    <t xml:space="preserve">Tasa de variación del Producto Interno Bruto a precios constantes, Series encadenadas de volumen con año de referencia 2015 </t>
  </si>
  <si>
    <t>Tabla 17</t>
  </si>
  <si>
    <t>Valor Agregado municipal en precios constantes, Series encadenadas de volumen con año de referencia 2015, por ramas de actividad 2015 - 2020</t>
  </si>
  <si>
    <t>Distribución del Valor Agregado municipal en precios corrientes por ramas de actividad económica  2015 - 2020</t>
  </si>
  <si>
    <t>Valor Agregado municipal en precios corrientes por ramas de actividad económica 2015 - 2020</t>
  </si>
  <si>
    <t>Tasas de variación valor Agregado municipal en precios constantes, Series encadenadas de volumen con año de referencia 2015 por sectores Económicos  2016 - 2020</t>
  </si>
  <si>
    <t>Valor Agregado municipal en precios constantes, Series encadenadas de volumen con año de referencia 2015 por sectores Económicos  2015 - 2020</t>
  </si>
  <si>
    <t>Distribución porcentual del Valor Agregado municipal en precios corrientes por sectores Económicos 2015 - 2020</t>
  </si>
  <si>
    <t>Valor Agregado municipal en precios corrientes por sectores 2015 - 2020</t>
  </si>
  <si>
    <t>Tasa de variación del Producto Interno Bruto a precios constantes municipal, Subregional y Departamental, Series encadenadas de volumen con año de referencia 2015,  2016 - 2020</t>
  </si>
  <si>
    <t>Producto Interno Bruto  municipal, Subregional y Departamental en precios constantes, Series encadenadas de volumen con año de referencia 2015,  Años 2015 - 2020 (miles de Millones de pesos)</t>
  </si>
  <si>
    <t>Tabla 18</t>
  </si>
  <si>
    <t>Tasas de variación del valor Agregado municipal a precios constantes, Series encadenadas de volumen con año de referencia 2015, por ramas de actividad</t>
  </si>
  <si>
    <t>Se acortan los nombres de las ramas de activadad para facilitar la lectura de la información, la descripción completa de las ramas es la siguiente:
(1) Suministro de electricidad, gas, vapor y aire acondicionado; distribución de agua; evacuación y tratamiento de aguas residuales, gestión de desechos y actividades de saneamiento ambiental.
(2) Comercio al por mayor y al por menor; reparación de vehículos automotores y motocicletas; transporte y almacenamiento; alojamiento y servicios de comida.
(3) Actividades profesionales, científicas y técnicas; actividades de servicios administrativos y de apoyo.
(4) Administración pública y defensa; planes de seguridad social de afiliación obligatoria; educación; actividades de atención de la salud humana y de servicios sociales.
(5) Actividades artísticas, de entretenimiento y recreación y otras actividades de servicios; actividades de los hogares individuales en calidad de empleadores; actividades no diferenciadas de los hogares individuales como productores de bienes y servicios para uso propio.</t>
  </si>
  <si>
    <t>Tabla 22</t>
  </si>
  <si>
    <t>Tabla 19</t>
  </si>
  <si>
    <t>Valor Agregado por grandes ramas de actividad, sector Económico para los 125 municipios de Antioquia, y PIB entre los años 2015 - 2020 Cifras a precios corrientes en miles de millones de pesos</t>
  </si>
  <si>
    <t>Tabla 20</t>
  </si>
  <si>
    <t>Valor Agregado por grandes ramas de actividad, sector Económico y PIB para los 125 municipios de Antioquia entre los años 2015 - 2020 Cifras a precios constantes, Series encadenadas de volumen con año de referencia 2015 Miles de  millones de pesos</t>
  </si>
  <si>
    <t>Tabla 21</t>
  </si>
  <si>
    <t>Producto Interno Bruto por departamento de Antioquia - Base 2015</t>
  </si>
  <si>
    <t>POBLACIÓN TOTAL POR MUNICIPIOS DEPARTAMENTO DE ANTIOQUIA 1985 -2035 (Fuente: Retroproyecciones y proyecciones DANE publicadas 22/03/2023)</t>
  </si>
  <si>
    <t>DEPARTAMENTO DE ANTIOQUIA DESAGREGACIÓN DEL PRODUCTO INTERNO BRUTO -PIB- POR MUNICIPIO 2015 - 2020</t>
  </si>
  <si>
    <t>NOTA</t>
  </si>
  <si>
    <t>Distribución porcentual de las actividades y ramas de económicas en el  valor Agregado, en las 9 subregiones de Antioquia anual</t>
  </si>
  <si>
    <t>Coeficiente de especialización regional por actividades y ramas de económicas, en las 9 subregiones de Antioquia anual</t>
  </si>
  <si>
    <t>DIRECCIÓN DE INFORMACIÓN DEPARTAMENTAL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</si>
  <si>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Valores estimados por la Escuela de Finanzas Económica y Gobierno de la Universidad de EAFIT en cumplimiento del Contrato N° 4600014337 para la “Actualización de la metodología para la estimación de la participación en el Producto Interno Bruto para los 125 municipios del Departamento de Antioquia y su cálculo para los años 2015 al 2020". </t>
    </r>
  </si>
  <si>
    <r>
      <rPr>
        <b/>
        <sz val="11"/>
        <color theme="1"/>
        <rFont val="Calibri"/>
        <family val="2"/>
        <scheme val="minor"/>
      </rPr>
      <t xml:space="preserve">b) </t>
    </r>
    <r>
      <rPr>
        <sz val="11"/>
        <color theme="1"/>
        <rFont val="Calibri"/>
        <family val="2"/>
        <scheme val="minor"/>
      </rPr>
      <t>Valores estimados a partir de la publicación de las Cuentas Nacionales Anuales, PIB Departamental del del 25 de marzo de 2022.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</si>
  <si>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>Los valores del año 2020 se encuentran estado provisional de acuerdo a la publicación citada anteriormente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</si>
</sst>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#,##0.0"/>
    <numFmt numFmtId="167" formatCode="0.0%"/>
    <numFmt numFmtId="168" formatCode="_-* #,##0.000\ _€_-;\-* #,##0.000\ _€_-;_-* &quot;-&quot;??\ _€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theme="1"/>
      <name val="Segoe UI"/>
      <family val="2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+mn-cs"/>
      <family val="2"/>
    </font>
    <font>
      <sz val="9"/>
      <color rgb="FF000000"/>
      <name val="+mn-cs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+mn-cs"/>
      <family val="2"/>
    </font>
    <font>
      <sz val="9"/>
      <color theme="1"/>
      <name val="+mn-cs"/>
      <family val="2"/>
    </font>
    <font>
      <b/>
      <sz val="9"/>
      <color theme="0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+mn-cs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+mn-cs"/>
      <family val="2"/>
    </font>
    <font>
      <b/>
      <sz val="18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+mn-cs"/>
      <family val="2"/>
    </font>
  </fonts>
  <fills count="11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6004B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0" fontId="32" fillId="0" borderId="0" applyNumberFormat="0" applyFill="0" applyBorder="0" applyAlignment="0" applyProtection="0"/>
  </cellStyleXfs>
  <cellXfs count="503">
    <xf numFmtId="0" fontId="0" fillId="0" borderId="0" xfId="0"/>
    <xf numFmtId="4" fontId="2" fillId="3" borderId="2" xfId="0" applyNumberFormat="1" applyFont="1" applyFill="1" applyBorder="1"/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4" fontId="2" fillId="3" borderId="8" xfId="0" applyNumberFormat="1" applyFont="1" applyFill="1" applyBorder="1"/>
    <xf numFmtId="4" fontId="2" fillId="3" borderId="9" xfId="0" applyNumberFormat="1" applyFont="1" applyFill="1" applyBorder="1"/>
    <xf numFmtId="4" fontId="2" fillId="3" borderId="10" xfId="0" applyNumberFormat="1" applyFont="1" applyFill="1" applyBorder="1"/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1" fontId="3" fillId="3" borderId="9" xfId="0" applyNumberFormat="1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/>
    <xf numFmtId="4" fontId="0" fillId="0" borderId="14" xfId="0" applyNumberFormat="1" applyFont="1" applyBorder="1"/>
    <xf numFmtId="4" fontId="0" fillId="3" borderId="4" xfId="0" applyNumberFormat="1" applyFont="1" applyFill="1" applyBorder="1"/>
    <xf numFmtId="4" fontId="0" fillId="0" borderId="15" xfId="0" applyNumberFormat="1" applyFont="1" applyBorder="1"/>
    <xf numFmtId="4" fontId="0" fillId="0" borderId="16" xfId="0" applyNumberFormat="1" applyFont="1" applyBorder="1"/>
    <xf numFmtId="4" fontId="0" fillId="0" borderId="17" xfId="0" applyNumberFormat="1" applyFont="1" applyBorder="1"/>
    <xf numFmtId="4" fontId="0" fillId="3" borderId="5" xfId="0" applyNumberFormat="1" applyFont="1" applyFill="1" applyBorder="1"/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4" fontId="0" fillId="3" borderId="7" xfId="0" applyNumberFormat="1" applyFont="1" applyFill="1" applyBorder="1"/>
    <xf numFmtId="4" fontId="0" fillId="0" borderId="21" xfId="0" applyNumberFormat="1" applyFont="1" applyBorder="1"/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3" fillId="3" borderId="2" xfId="0" applyNumberFormat="1" applyFont="1" applyFill="1" applyBorder="1"/>
    <xf numFmtId="4" fontId="3" fillId="3" borderId="4" xfId="0" applyNumberFormat="1" applyFont="1" applyFill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4" fontId="3" fillId="3" borderId="3" xfId="0" applyNumberFormat="1" applyFont="1" applyFill="1" applyBorder="1"/>
    <xf numFmtId="4" fontId="3" fillId="3" borderId="5" xfId="0" applyNumberFormat="1" applyFont="1" applyFill="1" applyBorder="1"/>
    <xf numFmtId="4" fontId="6" fillId="0" borderId="18" xfId="0" applyNumberFormat="1" applyFont="1" applyBorder="1"/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/>
    <xf numFmtId="4" fontId="6" fillId="0" borderId="20" xfId="0" applyNumberFormat="1" applyFont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4" fontId="6" fillId="0" borderId="21" xfId="0" applyNumberFormat="1" applyFont="1" applyBorder="1"/>
    <xf numFmtId="4" fontId="3" fillId="3" borderId="8" xfId="0" applyNumberFormat="1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4" fontId="3" fillId="3" borderId="10" xfId="0" applyNumberFormat="1" applyFont="1" applyFill="1" applyBorder="1"/>
    <xf numFmtId="4" fontId="3" fillId="3" borderId="11" xfId="0" applyNumberFormat="1" applyFont="1" applyFill="1" applyBorder="1"/>
    <xf numFmtId="4" fontId="7" fillId="3" borderId="12" xfId="20" applyNumberFormat="1" applyFont="1" applyFill="1" applyBorder="1" applyAlignment="1" applyProtection="1">
      <alignment horizontal="left"/>
      <protection/>
    </xf>
    <xf numFmtId="0" fontId="10" fillId="4" borderId="0" xfId="21" applyFont="1" applyFill="1">
      <alignment/>
      <protection/>
    </xf>
    <xf numFmtId="49" fontId="10" fillId="4" borderId="0" xfId="21" applyNumberFormat="1" applyFont="1" applyFill="1">
      <alignment/>
      <protection/>
    </xf>
    <xf numFmtId="0" fontId="11" fillId="5" borderId="2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4" borderId="20" xfId="22" applyFont="1" applyFill="1" applyBorder="1">
      <alignment/>
      <protection/>
    </xf>
    <xf numFmtId="0" fontId="12" fillId="4" borderId="20" xfId="0" applyFont="1" applyFill="1" applyBorder="1" applyAlignment="1">
      <alignment vertical="center"/>
    </xf>
    <xf numFmtId="164" fontId="12" fillId="4" borderId="21" xfId="20" applyNumberFormat="1" applyFont="1" applyFill="1" applyBorder="1" applyAlignment="1">
      <alignment vertical="center" wrapText="1"/>
    </xf>
    <xf numFmtId="0" fontId="10" fillId="6" borderId="22" xfId="22" applyFont="1" applyFill="1" applyBorder="1">
      <alignment/>
      <protection/>
    </xf>
    <xf numFmtId="0" fontId="12" fillId="6" borderId="22" xfId="0" applyFont="1" applyFill="1" applyBorder="1" applyAlignment="1">
      <alignment vertical="center"/>
    </xf>
    <xf numFmtId="164" fontId="12" fillId="6" borderId="0" xfId="20" applyNumberFormat="1" applyFont="1" applyFill="1" applyBorder="1" applyAlignment="1">
      <alignment vertical="center" wrapText="1"/>
    </xf>
    <xf numFmtId="0" fontId="10" fillId="4" borderId="22" xfId="22" applyFont="1" applyFill="1" applyBorder="1">
      <alignment/>
      <protection/>
    </xf>
    <xf numFmtId="0" fontId="12" fillId="4" borderId="22" xfId="0" applyFont="1" applyFill="1" applyBorder="1" applyAlignment="1">
      <alignment vertical="center"/>
    </xf>
    <xf numFmtId="164" fontId="12" fillId="4" borderId="0" xfId="2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164" fontId="11" fillId="4" borderId="0" xfId="20" applyNumberFormat="1" applyFont="1" applyFill="1" applyBorder="1" applyAlignment="1">
      <alignment vertical="center" wrapText="1"/>
    </xf>
    <xf numFmtId="165" fontId="11" fillId="4" borderId="0" xfId="20" applyNumberFormat="1" applyFont="1" applyFill="1" applyBorder="1" applyAlignment="1">
      <alignment vertical="center" wrapText="1"/>
    </xf>
    <xf numFmtId="165" fontId="11" fillId="4" borderId="24" xfId="20" applyNumberFormat="1" applyFont="1" applyFill="1" applyBorder="1" applyAlignment="1">
      <alignment vertical="center" wrapText="1"/>
    </xf>
    <xf numFmtId="0" fontId="13" fillId="6" borderId="22" xfId="0" applyFont="1" applyFill="1" applyBorder="1" applyAlignment="1">
      <alignment vertical="center" wrapText="1"/>
    </xf>
    <xf numFmtId="0" fontId="13" fillId="6" borderId="22" xfId="0" applyFont="1" applyFill="1" applyBorder="1"/>
    <xf numFmtId="3" fontId="10" fillId="6" borderId="0" xfId="0" applyNumberFormat="1" applyFont="1" applyFill="1" applyBorder="1" applyAlignment="1">
      <alignment wrapText="1"/>
    </xf>
    <xf numFmtId="164" fontId="10" fillId="6" borderId="0" xfId="20" applyNumberFormat="1" applyFont="1" applyFill="1" applyBorder="1" applyAlignment="1">
      <alignment wrapText="1"/>
    </xf>
    <xf numFmtId="164" fontId="10" fillId="6" borderId="24" xfId="20" applyNumberFormat="1" applyFont="1" applyFill="1" applyBorder="1" applyAlignment="1">
      <alignment wrapText="1"/>
    </xf>
    <xf numFmtId="0" fontId="11" fillId="4" borderId="14" xfId="0" applyFont="1" applyFill="1" applyBorder="1" applyAlignment="1">
      <alignment vertical="center" wrapText="1"/>
    </xf>
    <xf numFmtId="0" fontId="13" fillId="4" borderId="14" xfId="0" applyFont="1" applyFill="1" applyBorder="1"/>
    <xf numFmtId="3" fontId="9" fillId="4" borderId="15" xfId="0" applyNumberFormat="1" applyFont="1" applyFill="1" applyBorder="1" applyAlignment="1">
      <alignment wrapText="1"/>
    </xf>
    <xf numFmtId="164" fontId="9" fillId="4" borderId="15" xfId="20" applyNumberFormat="1" applyFont="1" applyFill="1" applyBorder="1" applyAlignment="1">
      <alignment wrapText="1"/>
    </xf>
    <xf numFmtId="165" fontId="9" fillId="4" borderId="15" xfId="20" applyNumberFormat="1" applyFont="1" applyFill="1" applyBorder="1" applyAlignment="1">
      <alignment wrapText="1"/>
    </xf>
    <xf numFmtId="165" fontId="9" fillId="4" borderId="25" xfId="20" applyNumberFormat="1" applyFont="1" applyFill="1" applyBorder="1" applyAlignment="1">
      <alignment wrapText="1"/>
    </xf>
    <xf numFmtId="0" fontId="11" fillId="4" borderId="26" xfId="0" applyFont="1" applyFill="1" applyBorder="1" applyAlignment="1">
      <alignment vertical="center" wrapText="1"/>
    </xf>
    <xf numFmtId="0" fontId="13" fillId="4" borderId="0" xfId="0" applyFont="1" applyFill="1" applyBorder="1"/>
    <xf numFmtId="3" fontId="9" fillId="4" borderId="0" xfId="0" applyNumberFormat="1" applyFont="1" applyFill="1" applyBorder="1" applyAlignment="1">
      <alignment wrapText="1"/>
    </xf>
    <xf numFmtId="164" fontId="9" fillId="4" borderId="0" xfId="20" applyNumberFormat="1" applyFont="1" applyFill="1" applyBorder="1" applyAlignment="1">
      <alignment wrapText="1"/>
    </xf>
    <xf numFmtId="164" fontId="9" fillId="4" borderId="27" xfId="20" applyNumberFormat="1" applyFont="1" applyFill="1" applyBorder="1" applyAlignment="1">
      <alignment wrapText="1"/>
    </xf>
    <xf numFmtId="164" fontId="9" fillId="4" borderId="24" xfId="20" applyNumberFormat="1" applyFont="1" applyFill="1" applyBorder="1" applyAlignment="1">
      <alignment wrapText="1"/>
    </xf>
    <xf numFmtId="0" fontId="0" fillId="4" borderId="25" xfId="0" applyFill="1" applyBorder="1"/>
    <xf numFmtId="0" fontId="11" fillId="5" borderId="1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vertical="center" wrapText="1"/>
    </xf>
    <xf numFmtId="0" fontId="13" fillId="4" borderId="0" xfId="0" applyFont="1" applyFill="1"/>
    <xf numFmtId="3" fontId="9" fillId="4" borderId="0" xfId="21" applyNumberFormat="1" applyFont="1" applyFill="1" applyBorder="1" applyAlignment="1">
      <alignment horizontal="right" vertical="center"/>
      <protection/>
    </xf>
    <xf numFmtId="0" fontId="12" fillId="4" borderId="2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1"/>
    </xf>
    <xf numFmtId="49" fontId="14" fillId="0" borderId="17" xfId="0" applyNumberFormat="1" applyFont="1" applyBorder="1" applyAlignment="1">
      <alignment horizontal="left" vertical="center" wrapText="1" indent="1"/>
    </xf>
    <xf numFmtId="0" fontId="14" fillId="4" borderId="17" xfId="0" applyFont="1" applyFill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center" vertical="center"/>
    </xf>
    <xf numFmtId="49" fontId="14" fillId="4" borderId="28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left" vertical="center" wrapText="1" indent="1"/>
    </xf>
    <xf numFmtId="49" fontId="14" fillId="0" borderId="29" xfId="0" applyNumberFormat="1" applyFont="1" applyBorder="1" applyAlignment="1">
      <alignment horizontal="lef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12" fillId="4" borderId="21" xfId="20" applyNumberFormat="1" applyFont="1" applyFill="1" applyBorder="1" applyAlignment="1">
      <alignment vertical="center" wrapText="1"/>
    </xf>
    <xf numFmtId="165" fontId="12" fillId="4" borderId="27" xfId="20" applyNumberFormat="1" applyFont="1" applyFill="1" applyBorder="1" applyAlignment="1">
      <alignment vertical="center" wrapText="1"/>
    </xf>
    <xf numFmtId="165" fontId="12" fillId="6" borderId="0" xfId="20" applyNumberFormat="1" applyFont="1" applyFill="1" applyBorder="1" applyAlignment="1">
      <alignment vertical="center" wrapText="1"/>
    </xf>
    <xf numFmtId="165" fontId="12" fillId="6" borderId="24" xfId="20" applyNumberFormat="1" applyFont="1" applyFill="1" applyBorder="1" applyAlignment="1">
      <alignment vertical="center" wrapText="1"/>
    </xf>
    <xf numFmtId="165" fontId="12" fillId="4" borderId="0" xfId="20" applyNumberFormat="1" applyFont="1" applyFill="1" applyBorder="1" applyAlignment="1">
      <alignment vertical="center" wrapText="1"/>
    </xf>
    <xf numFmtId="165" fontId="12" fillId="4" borderId="24" xfId="20" applyNumberFormat="1" applyFont="1" applyFill="1" applyBorder="1" applyAlignment="1">
      <alignment vertical="center" wrapText="1"/>
    </xf>
    <xf numFmtId="165" fontId="10" fillId="6" borderId="0" xfId="20" applyNumberFormat="1" applyFont="1" applyFill="1" applyBorder="1" applyAlignment="1">
      <alignment wrapText="1"/>
    </xf>
    <xf numFmtId="165" fontId="10" fillId="6" borderId="24" xfId="20" applyNumberFormat="1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left" vertical="center" indent="1"/>
    </xf>
    <xf numFmtId="0" fontId="7" fillId="7" borderId="14" xfId="0" applyFont="1" applyFill="1" applyBorder="1" applyAlignment="1">
      <alignment horizontal="left" vertical="center" wrapText="1" indent="1"/>
    </xf>
    <xf numFmtId="0" fontId="7" fillId="7" borderId="17" xfId="0" applyFont="1" applyFill="1" applyBorder="1" applyAlignment="1">
      <alignment horizontal="left" vertical="center" wrapText="1" indent="1"/>
    </xf>
    <xf numFmtId="0" fontId="3" fillId="7" borderId="8" xfId="0" applyFont="1" applyFill="1" applyBorder="1" applyAlignment="1">
      <alignment horizontal="center" vertical="center" textRotation="90" wrapText="1"/>
    </xf>
    <xf numFmtId="4" fontId="7" fillId="7" borderId="14" xfId="0" applyNumberFormat="1" applyFont="1" applyFill="1" applyBorder="1" applyAlignment="1">
      <alignment horizontal="right" vertical="center" wrapText="1" indent="1"/>
    </xf>
    <xf numFmtId="166" fontId="7" fillId="7" borderId="17" xfId="0" applyNumberFormat="1" applyFont="1" applyFill="1" applyBorder="1" applyAlignment="1">
      <alignment horizontal="right" vertical="center" wrapText="1" indent="1"/>
    </xf>
    <xf numFmtId="166" fontId="6" fillId="0" borderId="17" xfId="0" applyNumberFormat="1" applyFont="1" applyBorder="1" applyAlignment="1">
      <alignment horizontal="right" vertical="center"/>
    </xf>
    <xf numFmtId="166" fontId="3" fillId="7" borderId="17" xfId="0" applyNumberFormat="1" applyFont="1" applyFill="1" applyBorder="1" applyAlignment="1">
      <alignment horizontal="right" vertical="center"/>
    </xf>
    <xf numFmtId="166" fontId="3" fillId="7" borderId="3" xfId="0" applyNumberFormat="1" applyFont="1" applyFill="1" applyBorder="1" applyAlignment="1">
      <alignment horizontal="right" vertical="center"/>
    </xf>
    <xf numFmtId="0" fontId="7" fillId="7" borderId="13" xfId="0" applyFont="1" applyFill="1" applyBorder="1" applyAlignment="1" quotePrefix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166" fontId="3" fillId="0" borderId="1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0" fillId="0" borderId="0" xfId="0" applyBorder="1"/>
    <xf numFmtId="166" fontId="6" fillId="0" borderId="0" xfId="0" applyNumberFormat="1" applyFont="1" applyBorder="1"/>
    <xf numFmtId="166" fontId="2" fillId="0" borderId="0" xfId="0" applyNumberFormat="1" applyFont="1" applyBorder="1"/>
    <xf numFmtId="166" fontId="0" fillId="0" borderId="0" xfId="0" applyNumberFormat="1" applyBorder="1"/>
    <xf numFmtId="4" fontId="0" fillId="0" borderId="0" xfId="0" applyNumberFormat="1" applyBorder="1"/>
    <xf numFmtId="49" fontId="14" fillId="0" borderId="28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right" vertical="center"/>
    </xf>
    <xf numFmtId="166" fontId="3" fillId="7" borderId="29" xfId="0" applyNumberFormat="1" applyFont="1" applyFill="1" applyBorder="1" applyAlignment="1">
      <alignment horizontal="right" vertical="center"/>
    </xf>
    <xf numFmtId="166" fontId="3" fillId="7" borderId="30" xfId="0" applyNumberFormat="1" applyFont="1" applyFill="1" applyBorder="1" applyAlignment="1">
      <alignment horizontal="right" vertical="center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left" vertical="center" wrapText="1" indent="1"/>
    </xf>
    <xf numFmtId="49" fontId="14" fillId="4" borderId="32" xfId="0" applyNumberFormat="1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left" vertical="center" wrapText="1"/>
    </xf>
    <xf numFmtId="49" fontId="14" fillId="4" borderId="33" xfId="0" applyNumberFormat="1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 indent="1"/>
    </xf>
    <xf numFmtId="166" fontId="3" fillId="0" borderId="33" xfId="0" applyNumberFormat="1" applyFont="1" applyBorder="1" applyAlignment="1">
      <alignment horizontal="center" vertical="center"/>
    </xf>
    <xf numFmtId="49" fontId="14" fillId="4" borderId="28" xfId="0" applyNumberFormat="1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left" vertical="center" wrapText="1"/>
    </xf>
    <xf numFmtId="49" fontId="14" fillId="4" borderId="29" xfId="0" applyNumberFormat="1" applyFont="1" applyFill="1" applyBorder="1" applyAlignment="1">
      <alignment horizontal="left" vertical="center" wrapText="1"/>
    </xf>
    <xf numFmtId="166" fontId="3" fillId="0" borderId="29" xfId="0" applyNumberFormat="1" applyFont="1" applyBorder="1" applyAlignment="1">
      <alignment horizontal="center" vertical="center"/>
    </xf>
    <xf numFmtId="49" fontId="14" fillId="4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 wrapText="1" indent="1"/>
    </xf>
    <xf numFmtId="0" fontId="17" fillId="8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4" fontId="7" fillId="7" borderId="36" xfId="0" applyNumberFormat="1" applyFont="1" applyFill="1" applyBorder="1" applyAlignment="1">
      <alignment horizontal="right" vertical="center" wrapText="1" indent="1"/>
    </xf>
    <xf numFmtId="166" fontId="7" fillId="7" borderId="37" xfId="0" applyNumberFormat="1" applyFont="1" applyFill="1" applyBorder="1" applyAlignment="1">
      <alignment horizontal="right" vertical="center" wrapText="1" indent="1"/>
    </xf>
    <xf numFmtId="166" fontId="3" fillId="7" borderId="37" xfId="0" applyNumberFormat="1" applyFont="1" applyFill="1" applyBorder="1" applyAlignment="1">
      <alignment horizontal="right" vertical="center"/>
    </xf>
    <xf numFmtId="166" fontId="3" fillId="7" borderId="38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horizontal="center" vertical="center" textRotation="90" wrapText="1"/>
    </xf>
    <xf numFmtId="0" fontId="3" fillId="7" borderId="34" xfId="0" applyFont="1" applyFill="1" applyBorder="1" applyAlignment="1">
      <alignment horizontal="center" vertical="center" textRotation="90" wrapText="1"/>
    </xf>
    <xf numFmtId="10" fontId="7" fillId="7" borderId="5" xfId="23" applyNumberFormat="1" applyFont="1" applyFill="1" applyBorder="1" applyAlignment="1">
      <alignment horizontal="right" vertical="center" wrapText="1" indent="1"/>
    </xf>
    <xf numFmtId="10" fontId="7" fillId="7" borderId="40" xfId="23" applyNumberFormat="1" applyFont="1" applyFill="1" applyBorder="1" applyAlignment="1">
      <alignment horizontal="right" vertical="center" wrapText="1" indent="1"/>
    </xf>
    <xf numFmtId="10" fontId="7" fillId="7" borderId="41" xfId="23" applyNumberFormat="1" applyFont="1" applyFill="1" applyBorder="1" applyAlignment="1">
      <alignment horizontal="right" vertical="center" wrapText="1" indent="1"/>
    </xf>
    <xf numFmtId="166" fontId="3" fillId="7" borderId="42" xfId="0" applyNumberFormat="1" applyFont="1" applyFill="1" applyBorder="1" applyAlignment="1">
      <alignment horizontal="right" vertical="center"/>
    </xf>
    <xf numFmtId="166" fontId="6" fillId="0" borderId="20" xfId="0" applyNumberFormat="1" applyFont="1" applyBorder="1" applyAlignment="1">
      <alignment horizontal="right" vertical="center"/>
    </xf>
    <xf numFmtId="166" fontId="3" fillId="7" borderId="6" xfId="0" applyNumberFormat="1" applyFont="1" applyFill="1" applyBorder="1" applyAlignment="1">
      <alignment horizontal="right" vertical="center"/>
    </xf>
    <xf numFmtId="10" fontId="7" fillId="7" borderId="7" xfId="23" applyNumberFormat="1" applyFont="1" applyFill="1" applyBorder="1" applyAlignment="1">
      <alignment horizontal="right" vertical="center" wrapText="1" indent="1"/>
    </xf>
    <xf numFmtId="166" fontId="3" fillId="7" borderId="14" xfId="0" applyNumberFormat="1" applyFont="1" applyFill="1" applyBorder="1" applyAlignment="1">
      <alignment horizontal="right" vertical="center"/>
    </xf>
    <xf numFmtId="166" fontId="3" fillId="7" borderId="36" xfId="0" applyNumberFormat="1" applyFont="1" applyFill="1" applyBorder="1" applyAlignment="1">
      <alignment horizontal="right" vertical="center"/>
    </xf>
    <xf numFmtId="10" fontId="7" fillId="7" borderId="4" xfId="23" applyNumberFormat="1" applyFont="1" applyFill="1" applyBorder="1" applyAlignment="1">
      <alignment horizontal="right" vertical="center" wrapText="1" indent="1"/>
    </xf>
    <xf numFmtId="166" fontId="3" fillId="7" borderId="23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 inden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indent="1"/>
    </xf>
    <xf numFmtId="0" fontId="7" fillId="7" borderId="22" xfId="0" applyFont="1" applyFill="1" applyBorder="1" applyAlignment="1">
      <alignment horizontal="left" vertical="center" wrapText="1" indent="1"/>
    </xf>
    <xf numFmtId="4" fontId="7" fillId="7" borderId="22" xfId="0" applyNumberFormat="1" applyFont="1" applyFill="1" applyBorder="1" applyAlignment="1">
      <alignment horizontal="right" vertical="center" wrapText="1" indent="1"/>
    </xf>
    <xf numFmtId="4" fontId="7" fillId="7" borderId="44" xfId="0" applyNumberFormat="1" applyFont="1" applyFill="1" applyBorder="1" applyAlignment="1">
      <alignment horizontal="righ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166" fontId="6" fillId="0" borderId="14" xfId="0" applyNumberFormat="1" applyFont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center" wrapText="1" indent="1"/>
    </xf>
    <xf numFmtId="0" fontId="7" fillId="7" borderId="11" xfId="0" applyFont="1" applyFill="1" applyBorder="1" applyAlignment="1">
      <alignment horizontal="left" vertical="center" wrapText="1" indent="1"/>
    </xf>
    <xf numFmtId="166" fontId="7" fillId="7" borderId="11" xfId="0" applyNumberFormat="1" applyFont="1" applyFill="1" applyBorder="1" applyAlignment="1">
      <alignment horizontal="right" vertical="center" wrapText="1" indent="1"/>
    </xf>
    <xf numFmtId="166" fontId="7" fillId="7" borderId="8" xfId="0" applyNumberFormat="1" applyFont="1" applyFill="1" applyBorder="1" applyAlignment="1">
      <alignment horizontal="right" vertical="center" wrapText="1" indent="1"/>
    </xf>
    <xf numFmtId="10" fontId="7" fillId="7" borderId="9" xfId="23" applyNumberFormat="1" applyFont="1" applyFill="1" applyBorder="1" applyAlignment="1">
      <alignment horizontal="right" vertical="center" wrapText="1" indent="1"/>
    </xf>
    <xf numFmtId="49" fontId="7" fillId="7" borderId="43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left" vertical="center" wrapText="1" indent="1"/>
    </xf>
    <xf numFmtId="0" fontId="7" fillId="7" borderId="11" xfId="0" applyFont="1" applyFill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 vertical="center" wrapText="1" inden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166" fontId="7" fillId="7" borderId="39" xfId="0" applyNumberFormat="1" applyFont="1" applyFill="1" applyBorder="1" applyAlignment="1">
      <alignment horizontal="right" vertical="center" wrapText="1" indent="1"/>
    </xf>
    <xf numFmtId="49" fontId="0" fillId="0" borderId="14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horizontal="right" vertical="center" wrapText="1" indent="1"/>
    </xf>
    <xf numFmtId="4" fontId="7" fillId="7" borderId="8" xfId="0" applyNumberFormat="1" applyFont="1" applyFill="1" applyBorder="1" applyAlignment="1">
      <alignment horizontal="right" vertical="center" wrapText="1" indent="1"/>
    </xf>
    <xf numFmtId="10" fontId="0" fillId="0" borderId="17" xfId="23" applyNumberFormat="1" applyFont="1" applyBorder="1"/>
    <xf numFmtId="10" fontId="0" fillId="0" borderId="14" xfId="23" applyNumberFormat="1" applyFont="1" applyBorder="1"/>
    <xf numFmtId="10" fontId="2" fillId="7" borderId="14" xfId="23" applyNumberFormat="1" applyFont="1" applyFill="1" applyBorder="1"/>
    <xf numFmtId="10" fontId="2" fillId="7" borderId="17" xfId="23" applyNumberFormat="1" applyFont="1" applyFill="1" applyBorder="1"/>
    <xf numFmtId="10" fontId="2" fillId="7" borderId="29" xfId="23" applyNumberFormat="1" applyFont="1" applyFill="1" applyBorder="1"/>
    <xf numFmtId="10" fontId="2" fillId="7" borderId="2" xfId="23" applyNumberFormat="1" applyFont="1" applyFill="1" applyBorder="1"/>
    <xf numFmtId="10" fontId="2" fillId="7" borderId="3" xfId="23" applyNumberFormat="1" applyFont="1" applyFill="1" applyBorder="1"/>
    <xf numFmtId="10" fontId="0" fillId="0" borderId="29" xfId="23" applyNumberFormat="1" applyFont="1" applyFill="1" applyBorder="1"/>
    <xf numFmtId="10" fontId="2" fillId="0" borderId="29" xfId="23" applyNumberFormat="1" applyFont="1" applyFill="1" applyBorder="1"/>
    <xf numFmtId="10" fontId="2" fillId="0" borderId="30" xfId="23" applyNumberFormat="1" applyFont="1" applyFill="1" applyBorder="1"/>
    <xf numFmtId="2" fontId="0" fillId="0" borderId="17" xfId="23" applyNumberFormat="1" applyFont="1" applyBorder="1" applyAlignment="1">
      <alignment horizontal="center" vertical="center"/>
    </xf>
    <xf numFmtId="2" fontId="2" fillId="7" borderId="17" xfId="23" applyNumberFormat="1" applyFont="1" applyFill="1" applyBorder="1" applyAlignment="1">
      <alignment horizontal="center" vertical="center"/>
    </xf>
    <xf numFmtId="1" fontId="2" fillId="0" borderId="29" xfId="23" applyNumberFormat="1" applyFont="1" applyFill="1" applyBorder="1" applyAlignment="1">
      <alignment horizontal="center" vertical="center"/>
    </xf>
    <xf numFmtId="1" fontId="2" fillId="0" borderId="30" xfId="23" applyNumberFormat="1" applyFont="1" applyFill="1" applyBorder="1" applyAlignment="1">
      <alignment horizontal="center" vertical="center"/>
    </xf>
    <xf numFmtId="0" fontId="20" fillId="0" borderId="0" xfId="0" applyFont="1"/>
    <xf numFmtId="166" fontId="3" fillId="7" borderId="17" xfId="0" applyNumberFormat="1" applyFont="1" applyFill="1" applyBorder="1" applyAlignment="1">
      <alignment horizontal="center" vertical="center"/>
    </xf>
    <xf numFmtId="166" fontId="3" fillId="7" borderId="29" xfId="0" applyNumberFormat="1" applyFont="1" applyFill="1" applyBorder="1" applyAlignment="1">
      <alignment horizontal="center" vertical="center"/>
    </xf>
    <xf numFmtId="166" fontId="3" fillId="7" borderId="33" xfId="0" applyNumberFormat="1" applyFont="1" applyFill="1" applyBorder="1" applyAlignment="1">
      <alignment horizontal="center" vertical="center"/>
    </xf>
    <xf numFmtId="166" fontId="6" fillId="0" borderId="37" xfId="0" applyNumberFormat="1" applyFont="1" applyBorder="1" applyAlignment="1">
      <alignment horizontal="right" vertical="center"/>
    </xf>
    <xf numFmtId="166" fontId="6" fillId="0" borderId="23" xfId="0" applyNumberFormat="1" applyFont="1" applyBorder="1" applyAlignment="1">
      <alignment horizontal="right" vertical="center"/>
    </xf>
    <xf numFmtId="4" fontId="7" fillId="7" borderId="39" xfId="0" applyNumberFormat="1" applyFont="1" applyFill="1" applyBorder="1" applyAlignment="1">
      <alignment horizontal="right" vertical="center" wrapText="1" indent="1"/>
    </xf>
    <xf numFmtId="166" fontId="3" fillId="7" borderId="45" xfId="0" applyNumberFormat="1" applyFont="1" applyFill="1" applyBorder="1" applyAlignment="1">
      <alignment horizontal="right" vertical="center"/>
    </xf>
    <xf numFmtId="166" fontId="3" fillId="7" borderId="27" xfId="0" applyNumberFormat="1" applyFont="1" applyFill="1" applyBorder="1" applyAlignment="1">
      <alignment horizontal="right" vertical="center"/>
    </xf>
    <xf numFmtId="4" fontId="7" fillId="7" borderId="46" xfId="0" applyNumberFormat="1" applyFont="1" applyFill="1" applyBorder="1" applyAlignment="1">
      <alignment horizontal="right" vertical="center" wrapText="1" indent="1"/>
    </xf>
    <xf numFmtId="166" fontId="3" fillId="7" borderId="16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 wrapText="1" indent="1"/>
    </xf>
    <xf numFmtId="0" fontId="3" fillId="3" borderId="39" xfId="0" applyFont="1" applyFill="1" applyBorder="1" applyAlignment="1">
      <alignment horizontal="center" vertical="center" textRotation="90" wrapText="1"/>
    </xf>
    <xf numFmtId="10" fontId="0" fillId="0" borderId="36" xfId="23" applyNumberFormat="1" applyFont="1" applyBorder="1"/>
    <xf numFmtId="10" fontId="0" fillId="0" borderId="37" xfId="23" applyNumberFormat="1" applyFont="1" applyBorder="1"/>
    <xf numFmtId="10" fontId="0" fillId="0" borderId="38" xfId="23" applyNumberFormat="1" applyFont="1" applyFill="1" applyBorder="1"/>
    <xf numFmtId="1" fontId="3" fillId="7" borderId="46" xfId="0" applyNumberFormat="1" applyFont="1" applyFill="1" applyBorder="1" applyAlignment="1">
      <alignment horizontal="center" vertical="center" textRotation="90" wrapText="1"/>
    </xf>
    <xf numFmtId="10" fontId="2" fillId="7" borderId="25" xfId="23" applyNumberFormat="1" applyFont="1" applyFill="1" applyBorder="1"/>
    <xf numFmtId="10" fontId="2" fillId="7" borderId="45" xfId="23" applyNumberFormat="1" applyFont="1" applyFill="1" applyBorder="1"/>
    <xf numFmtId="10" fontId="2" fillId="0" borderId="47" xfId="23" applyNumberFormat="1" applyFont="1" applyFill="1" applyBorder="1"/>
    <xf numFmtId="0" fontId="3" fillId="7" borderId="10" xfId="0" applyFont="1" applyFill="1" applyBorder="1" applyAlignment="1">
      <alignment horizontal="center" vertical="center" textRotation="90" wrapText="1"/>
    </xf>
    <xf numFmtId="10" fontId="2" fillId="7" borderId="13" xfId="23" applyNumberFormat="1" applyFont="1" applyFill="1" applyBorder="1"/>
    <xf numFmtId="10" fontId="2" fillId="7" borderId="16" xfId="23" applyNumberFormat="1" applyFont="1" applyFill="1" applyBorder="1"/>
    <xf numFmtId="10" fontId="2" fillId="0" borderId="28" xfId="23" applyNumberFormat="1" applyFont="1" applyFill="1" applyBorder="1"/>
    <xf numFmtId="10" fontId="2" fillId="7" borderId="38" xfId="23" applyNumberFormat="1" applyFont="1" applyFill="1" applyBorder="1"/>
    <xf numFmtId="10" fontId="0" fillId="0" borderId="48" xfId="23" applyNumberFormat="1" applyFont="1" applyFill="1" applyBorder="1"/>
    <xf numFmtId="10" fontId="0" fillId="0" borderId="49" xfId="23" applyNumberFormat="1" applyFont="1" applyFill="1" applyBorder="1"/>
    <xf numFmtId="10" fontId="2" fillId="7" borderId="28" xfId="23" applyNumberFormat="1" applyFont="1" applyFill="1" applyBorder="1"/>
    <xf numFmtId="10" fontId="2" fillId="7" borderId="30" xfId="23" applyNumberFormat="1" applyFont="1" applyFill="1" applyBorder="1"/>
    <xf numFmtId="2" fontId="0" fillId="0" borderId="37" xfId="23" applyNumberFormat="1" applyFont="1" applyBorder="1" applyAlignment="1">
      <alignment horizontal="center" vertical="center"/>
    </xf>
    <xf numFmtId="1" fontId="2" fillId="0" borderId="38" xfId="23" applyNumberFormat="1" applyFont="1" applyFill="1" applyBorder="1" applyAlignment="1">
      <alignment horizontal="center" vertical="center"/>
    </xf>
    <xf numFmtId="2" fontId="0" fillId="0" borderId="48" xfId="23" applyNumberFormat="1" applyFont="1" applyBorder="1" applyAlignment="1">
      <alignment horizontal="center" vertical="center"/>
    </xf>
    <xf numFmtId="1" fontId="2" fillId="0" borderId="49" xfId="23" applyNumberFormat="1" applyFont="1" applyFill="1" applyBorder="1" applyAlignment="1">
      <alignment horizontal="center" vertical="center"/>
    </xf>
    <xf numFmtId="2" fontId="2" fillId="7" borderId="16" xfId="23" applyNumberFormat="1" applyFont="1" applyFill="1" applyBorder="1" applyAlignment="1">
      <alignment horizontal="center" vertical="center"/>
    </xf>
    <xf numFmtId="2" fontId="2" fillId="7" borderId="3" xfId="23" applyNumberFormat="1" applyFont="1" applyFill="1" applyBorder="1" applyAlignment="1">
      <alignment horizontal="center" vertical="center"/>
    </xf>
    <xf numFmtId="1" fontId="2" fillId="0" borderId="28" xfId="23" applyNumberFormat="1" applyFont="1" applyFill="1" applyBorder="1" applyAlignment="1">
      <alignment horizontal="center" vertical="center"/>
    </xf>
    <xf numFmtId="166" fontId="6" fillId="0" borderId="36" xfId="0" applyNumberFormat="1" applyFont="1" applyBorder="1" applyAlignment="1">
      <alignment horizontal="right" vertical="center"/>
    </xf>
    <xf numFmtId="166" fontId="6" fillId="0" borderId="38" xfId="0" applyNumberFormat="1" applyFont="1" applyBorder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 wrapText="1" indent="1"/>
    </xf>
    <xf numFmtId="166" fontId="7" fillId="7" borderId="45" xfId="0" applyNumberFormat="1" applyFont="1" applyFill="1" applyBorder="1" applyAlignment="1">
      <alignment horizontal="right" vertical="center" wrapText="1" indent="1"/>
    </xf>
    <xf numFmtId="166" fontId="7" fillId="7" borderId="46" xfId="0" applyNumberFormat="1" applyFont="1" applyFill="1" applyBorder="1" applyAlignment="1">
      <alignment horizontal="right" vertical="center" wrapText="1" indent="1"/>
    </xf>
    <xf numFmtId="166" fontId="3" fillId="7" borderId="25" xfId="0" applyNumberFormat="1" applyFont="1" applyFill="1" applyBorder="1" applyAlignment="1">
      <alignment horizontal="right" vertical="center"/>
    </xf>
    <xf numFmtId="166" fontId="3" fillId="7" borderId="47" xfId="0" applyNumberFormat="1" applyFont="1" applyFill="1" applyBorder="1" applyAlignment="1">
      <alignment horizontal="right" vertical="center"/>
    </xf>
    <xf numFmtId="4" fontId="7" fillId="7" borderId="13" xfId="0" applyNumberFormat="1" applyFont="1" applyFill="1" applyBorder="1" applyAlignment="1">
      <alignment horizontal="right" vertical="center" wrapText="1" indent="1"/>
    </xf>
    <xf numFmtId="4" fontId="7" fillId="7" borderId="2" xfId="0" applyNumberFormat="1" applyFont="1" applyFill="1" applyBorder="1" applyAlignment="1">
      <alignment horizontal="right" vertical="center" wrapText="1" indent="1"/>
    </xf>
    <xf numFmtId="166" fontId="7" fillId="7" borderId="16" xfId="0" applyNumberFormat="1" applyFont="1" applyFill="1" applyBorder="1" applyAlignment="1">
      <alignment horizontal="right" vertical="center" wrapText="1" indent="1"/>
    </xf>
    <xf numFmtId="166" fontId="7" fillId="7" borderId="3" xfId="0" applyNumberFormat="1" applyFont="1" applyFill="1" applyBorder="1" applyAlignment="1">
      <alignment horizontal="right" vertical="center" wrapText="1" indent="1"/>
    </xf>
    <xf numFmtId="166" fontId="7" fillId="7" borderId="10" xfId="0" applyNumberFormat="1" applyFont="1" applyFill="1" applyBorder="1" applyAlignment="1">
      <alignment horizontal="right" vertical="center" wrapText="1" indent="1"/>
    </xf>
    <xf numFmtId="166" fontId="3" fillId="7" borderId="28" xfId="0" applyNumberFormat="1" applyFont="1" applyFill="1" applyBorder="1" applyAlignment="1">
      <alignment horizontal="right" vertical="center"/>
    </xf>
    <xf numFmtId="166" fontId="3" fillId="0" borderId="42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center" vertical="center"/>
    </xf>
    <xf numFmtId="166" fontId="3" fillId="7" borderId="50" xfId="0" applyNumberFormat="1" applyFont="1" applyFill="1" applyBorder="1" applyAlignment="1">
      <alignment horizontal="right" vertical="center"/>
    </xf>
    <xf numFmtId="166" fontId="3" fillId="7" borderId="32" xfId="0" applyNumberFormat="1" applyFont="1" applyFill="1" applyBorder="1" applyAlignment="1">
      <alignment horizontal="center" vertical="center"/>
    </xf>
    <xf numFmtId="166" fontId="3" fillId="7" borderId="51" xfId="0" applyNumberFormat="1" applyFont="1" applyFill="1" applyBorder="1" applyAlignment="1">
      <alignment horizontal="right" vertical="center"/>
    </xf>
    <xf numFmtId="166" fontId="3" fillId="7" borderId="16" xfId="0" applyNumberFormat="1" applyFont="1" applyFill="1" applyBorder="1" applyAlignment="1">
      <alignment horizontal="center" vertical="center"/>
    </xf>
    <xf numFmtId="166" fontId="3" fillId="7" borderId="28" xfId="0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textRotation="90" wrapText="1"/>
    </xf>
    <xf numFmtId="166" fontId="6" fillId="0" borderId="45" xfId="0" applyNumberFormat="1" applyFont="1" applyBorder="1" applyAlignment="1">
      <alignment horizontal="right" vertical="center"/>
    </xf>
    <xf numFmtId="166" fontId="6" fillId="0" borderId="27" xfId="0" applyNumberFormat="1" applyFont="1" applyBorder="1" applyAlignment="1">
      <alignment horizontal="right" vertical="center"/>
    </xf>
    <xf numFmtId="166" fontId="6" fillId="0" borderId="25" xfId="0" applyNumberFormat="1" applyFont="1" applyBorder="1" applyAlignment="1">
      <alignment horizontal="right" vertical="center"/>
    </xf>
    <xf numFmtId="166" fontId="6" fillId="0" borderId="47" xfId="0" applyNumberFormat="1" applyFont="1" applyBorder="1" applyAlignment="1">
      <alignment horizontal="right" vertical="center"/>
    </xf>
    <xf numFmtId="1" fontId="3" fillId="7" borderId="9" xfId="0" applyNumberFormat="1" applyFont="1" applyFill="1" applyBorder="1" applyAlignment="1">
      <alignment horizontal="center" vertical="center" textRotation="90" wrapText="1"/>
    </xf>
    <xf numFmtId="4" fontId="7" fillId="7" borderId="4" xfId="0" applyNumberFormat="1" applyFont="1" applyFill="1" applyBorder="1" applyAlignment="1">
      <alignment horizontal="right" vertical="center" wrapText="1" indent="1"/>
    </xf>
    <xf numFmtId="166" fontId="7" fillId="7" borderId="5" xfId="0" applyNumberFormat="1" applyFont="1" applyFill="1" applyBorder="1" applyAlignment="1">
      <alignment horizontal="right" vertical="center" wrapText="1" indent="1"/>
    </xf>
    <xf numFmtId="166" fontId="3" fillId="7" borderId="5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7" fillId="7" borderId="9" xfId="0" applyNumberFormat="1" applyFont="1" applyFill="1" applyBorder="1" applyAlignment="1">
      <alignment horizontal="right" vertical="center" wrapText="1" indent="1"/>
    </xf>
    <xf numFmtId="166" fontId="3" fillId="7" borderId="4" xfId="0" applyNumberFormat="1" applyFont="1" applyFill="1" applyBorder="1" applyAlignment="1">
      <alignment horizontal="right" vertical="center"/>
    </xf>
    <xf numFmtId="166" fontId="3" fillId="7" borderId="40" xfId="0" applyNumberFormat="1" applyFont="1" applyFill="1" applyBorder="1" applyAlignment="1">
      <alignment horizontal="right" vertical="center"/>
    </xf>
    <xf numFmtId="166" fontId="3" fillId="0" borderId="50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/>
    </xf>
    <xf numFmtId="166" fontId="3" fillId="7" borderId="41" xfId="0" applyNumberFormat="1" applyFont="1" applyFill="1" applyBorder="1" applyAlignment="1">
      <alignment horizontal="right" vertical="center"/>
    </xf>
    <xf numFmtId="4" fontId="7" fillId="7" borderId="26" xfId="0" applyNumberFormat="1" applyFont="1" applyFill="1" applyBorder="1" applyAlignment="1">
      <alignment horizontal="right" vertical="center" wrapText="1" indent="1"/>
    </xf>
    <xf numFmtId="4" fontId="7" fillId="7" borderId="24" xfId="0" applyNumberFormat="1" applyFont="1" applyFill="1" applyBorder="1" applyAlignment="1">
      <alignment horizontal="right" vertical="center" wrapText="1" indent="1"/>
    </xf>
    <xf numFmtId="4" fontId="7" fillId="7" borderId="31" xfId="0" applyNumberFormat="1" applyFont="1" applyFill="1" applyBorder="1" applyAlignment="1">
      <alignment horizontal="right" vertical="center" wrapText="1" indent="1"/>
    </xf>
    <xf numFmtId="166" fontId="3" fillId="7" borderId="13" xfId="0" applyNumberFormat="1" applyFont="1" applyFill="1" applyBorder="1" applyAlignment="1">
      <alignment horizontal="right" vertical="center"/>
    </xf>
    <xf numFmtId="166" fontId="3" fillId="7" borderId="52" xfId="0" applyNumberFormat="1" applyFont="1" applyFill="1" applyBorder="1" applyAlignment="1">
      <alignment horizontal="right" vertical="center"/>
    </xf>
    <xf numFmtId="166" fontId="3" fillId="7" borderId="53" xfId="0" applyNumberFormat="1" applyFont="1" applyFill="1" applyBorder="1" applyAlignment="1">
      <alignment horizontal="right" vertical="center"/>
    </xf>
    <xf numFmtId="2" fontId="0" fillId="0" borderId="14" xfId="23" applyNumberFormat="1" applyFont="1" applyBorder="1" applyAlignment="1">
      <alignment horizontal="center" vertical="center"/>
    </xf>
    <xf numFmtId="2" fontId="0" fillId="0" borderId="36" xfId="23" applyNumberFormat="1" applyFont="1" applyBorder="1" applyAlignment="1">
      <alignment horizontal="center" vertical="center"/>
    </xf>
    <xf numFmtId="2" fontId="2" fillId="7" borderId="13" xfId="23" applyNumberFormat="1" applyFont="1" applyFill="1" applyBorder="1" applyAlignment="1">
      <alignment horizontal="center" vertical="center"/>
    </xf>
    <xf numFmtId="2" fontId="2" fillId="7" borderId="14" xfId="23" applyNumberFormat="1" applyFont="1" applyFill="1" applyBorder="1" applyAlignment="1">
      <alignment horizontal="center" vertical="center"/>
    </xf>
    <xf numFmtId="2" fontId="2" fillId="7" borderId="2" xfId="23" applyNumberFormat="1" applyFont="1" applyFill="1" applyBorder="1" applyAlignment="1">
      <alignment horizontal="center" vertical="center"/>
    </xf>
    <xf numFmtId="2" fontId="0" fillId="0" borderId="54" xfId="23" applyNumberFormat="1" applyFont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 textRotation="90" wrapText="1"/>
    </xf>
    <xf numFmtId="10" fontId="0" fillId="0" borderId="54" xfId="23" applyNumberFormat="1" applyFont="1" applyFill="1" applyBorder="1"/>
    <xf numFmtId="0" fontId="24" fillId="7" borderId="55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4" fontId="0" fillId="0" borderId="17" xfId="0" applyNumberFormat="1" applyBorder="1"/>
    <xf numFmtId="0" fontId="2" fillId="7" borderId="51" xfId="0" applyFont="1" applyFill="1" applyBorder="1" applyAlignment="1">
      <alignment horizontal="center" vertical="center"/>
    </xf>
    <xf numFmtId="0" fontId="0" fillId="0" borderId="16" xfId="0" applyBorder="1"/>
    <xf numFmtId="4" fontId="0" fillId="0" borderId="3" xfId="0" applyNumberFormat="1" applyBorder="1"/>
    <xf numFmtId="0" fontId="0" fillId="0" borderId="28" xfId="0" applyBorder="1"/>
    <xf numFmtId="4" fontId="0" fillId="0" borderId="29" xfId="0" applyNumberFormat="1" applyBorder="1"/>
    <xf numFmtId="4" fontId="0" fillId="0" borderId="30" xfId="0" applyNumberFormat="1" applyBorder="1"/>
    <xf numFmtId="10" fontId="0" fillId="0" borderId="3" xfId="23" applyNumberFormat="1" applyFont="1" applyBorder="1"/>
    <xf numFmtId="10" fontId="0" fillId="0" borderId="29" xfId="23" applyNumberFormat="1" applyFont="1" applyBorder="1"/>
    <xf numFmtId="10" fontId="0" fillId="0" borderId="30" xfId="23" applyNumberFormat="1" applyFont="1" applyBorder="1"/>
    <xf numFmtId="0" fontId="2" fillId="0" borderId="28" xfId="0" applyFont="1" applyBorder="1"/>
    <xf numFmtId="167" fontId="0" fillId="0" borderId="17" xfId="23" applyNumberFormat="1" applyFont="1" applyBorder="1"/>
    <xf numFmtId="167" fontId="0" fillId="0" borderId="3" xfId="23" applyNumberFormat="1" applyFont="1" applyBorder="1"/>
    <xf numFmtId="167" fontId="0" fillId="0" borderId="29" xfId="23" applyNumberFormat="1" applyFont="1" applyBorder="1"/>
    <xf numFmtId="167" fontId="0" fillId="0" borderId="30" xfId="23" applyNumberFormat="1" applyFont="1" applyBorder="1"/>
    <xf numFmtId="4" fontId="2" fillId="0" borderId="29" xfId="0" applyNumberFormat="1" applyFont="1" applyBorder="1"/>
    <xf numFmtId="4" fontId="2" fillId="0" borderId="30" xfId="0" applyNumberFormat="1" applyFont="1" applyBorder="1"/>
    <xf numFmtId="0" fontId="6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0" xfId="0" applyFont="1"/>
    <xf numFmtId="43" fontId="0" fillId="0" borderId="0" xfId="0" applyNumberFormat="1"/>
    <xf numFmtId="168" fontId="12" fillId="4" borderId="21" xfId="20" applyNumberFormat="1" applyFont="1" applyFill="1" applyBorder="1" applyAlignment="1">
      <alignment vertical="center" wrapText="1"/>
    </xf>
    <xf numFmtId="168" fontId="12" fillId="4" borderId="27" xfId="20" applyNumberFormat="1" applyFont="1" applyFill="1" applyBorder="1" applyAlignment="1">
      <alignment vertical="center" wrapText="1"/>
    </xf>
    <xf numFmtId="168" fontId="12" fillId="6" borderId="0" xfId="20" applyNumberFormat="1" applyFont="1" applyFill="1" applyBorder="1" applyAlignment="1">
      <alignment vertical="center" wrapText="1"/>
    </xf>
    <xf numFmtId="168" fontId="12" fillId="6" borderId="24" xfId="20" applyNumberFormat="1" applyFont="1" applyFill="1" applyBorder="1" applyAlignment="1">
      <alignment vertical="center" wrapText="1"/>
    </xf>
    <xf numFmtId="168" fontId="12" fillId="4" borderId="0" xfId="20" applyNumberFormat="1" applyFont="1" applyFill="1" applyBorder="1" applyAlignment="1">
      <alignment vertical="center" wrapText="1"/>
    </xf>
    <xf numFmtId="168" fontId="12" fillId="4" borderId="24" xfId="20" applyNumberFormat="1" applyFont="1" applyFill="1" applyBorder="1" applyAlignment="1">
      <alignment vertical="center" wrapText="1"/>
    </xf>
    <xf numFmtId="0" fontId="2" fillId="9" borderId="57" xfId="0" applyFont="1" applyFill="1" applyBorder="1"/>
    <xf numFmtId="0" fontId="2" fillId="0" borderId="57" xfId="0" applyFont="1" applyBorder="1"/>
    <xf numFmtId="3" fontId="0" fillId="0" borderId="0" xfId="0" applyNumberFormat="1"/>
    <xf numFmtId="0" fontId="2" fillId="9" borderId="58" xfId="0" applyFont="1" applyFill="1" applyBorder="1"/>
    <xf numFmtId="3" fontId="2" fillId="9" borderId="58" xfId="0" applyNumberFormat="1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9" borderId="57" xfId="0" applyNumberFormat="1" applyFont="1" applyFill="1" applyBorder="1"/>
    <xf numFmtId="4" fontId="7" fillId="7" borderId="5" xfId="23" applyNumberFormat="1" applyFont="1" applyFill="1" applyBorder="1" applyAlignment="1">
      <alignment horizontal="right" vertical="center" wrapText="1" indent="1"/>
    </xf>
    <xf numFmtId="4" fontId="7" fillId="7" borderId="40" xfId="23" applyNumberFormat="1" applyFont="1" applyFill="1" applyBorder="1" applyAlignment="1">
      <alignment horizontal="right" vertical="center" wrapText="1" indent="1"/>
    </xf>
    <xf numFmtId="4" fontId="7" fillId="7" borderId="4" xfId="23" applyNumberFormat="1" applyFont="1" applyFill="1" applyBorder="1" applyAlignment="1">
      <alignment horizontal="right" vertical="center" wrapText="1" indent="1"/>
    </xf>
    <xf numFmtId="166" fontId="3" fillId="0" borderId="59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60" xfId="0" applyNumberFormat="1" applyFont="1" applyBorder="1" applyAlignment="1">
      <alignment horizontal="center" vertical="center"/>
    </xf>
    <xf numFmtId="4" fontId="7" fillId="7" borderId="41" xfId="23" applyNumberFormat="1" applyFont="1" applyFill="1" applyBorder="1" applyAlignment="1">
      <alignment horizontal="right" vertical="center" wrapText="1" indent="1"/>
    </xf>
    <xf numFmtId="4" fontId="7" fillId="7" borderId="61" xfId="23" applyNumberFormat="1" applyFont="1" applyFill="1" applyBorder="1" applyAlignment="1">
      <alignment horizontal="right" vertical="center" wrapText="1" indent="1"/>
    </xf>
    <xf numFmtId="4" fontId="7" fillId="7" borderId="43" xfId="23" applyNumberFormat="1" applyFont="1" applyFill="1" applyBorder="1" applyAlignment="1">
      <alignment horizontal="right" vertical="center" wrapText="1" indent="1"/>
    </xf>
    <xf numFmtId="4" fontId="7" fillId="7" borderId="62" xfId="23" applyNumberFormat="1" applyFont="1" applyFill="1" applyBorder="1" applyAlignment="1">
      <alignment horizontal="right" vertical="center" wrapText="1" indent="1"/>
    </xf>
    <xf numFmtId="166" fontId="6" fillId="0" borderId="5" xfId="0" applyNumberFormat="1" applyFont="1" applyBorder="1" applyAlignment="1">
      <alignment horizontal="right" vertical="center"/>
    </xf>
    <xf numFmtId="166" fontId="6" fillId="0" borderId="40" xfId="0" applyNumberFormat="1" applyFont="1" applyBorder="1" applyAlignment="1">
      <alignment horizontal="right" vertical="center"/>
    </xf>
    <xf numFmtId="4" fontId="7" fillId="7" borderId="63" xfId="23" applyNumberFormat="1" applyFont="1" applyFill="1" applyBorder="1" applyAlignment="1">
      <alignment horizontal="right" vertical="center" wrapText="1" indent="1"/>
    </xf>
    <xf numFmtId="4" fontId="7" fillId="7" borderId="64" xfId="23" applyNumberFormat="1" applyFont="1" applyFill="1" applyBorder="1" applyAlignment="1">
      <alignment horizontal="right" vertical="center" wrapText="1" indent="1"/>
    </xf>
    <xf numFmtId="2" fontId="7" fillId="7" borderId="41" xfId="23" applyNumberFormat="1" applyFont="1" applyFill="1" applyBorder="1" applyAlignment="1">
      <alignment horizontal="right" vertical="center" wrapText="1" indent="1"/>
    </xf>
    <xf numFmtId="2" fontId="7" fillId="7" borderId="5" xfId="23" applyNumberFormat="1" applyFont="1" applyFill="1" applyBorder="1" applyAlignment="1">
      <alignment horizontal="right" vertical="center" wrapText="1" indent="1"/>
    </xf>
    <xf numFmtId="2" fontId="7" fillId="7" borderId="40" xfId="23" applyNumberFormat="1" applyFont="1" applyFill="1" applyBorder="1" applyAlignment="1">
      <alignment horizontal="right" vertical="center" wrapText="1" indent="1"/>
    </xf>
    <xf numFmtId="1" fontId="3" fillId="7" borderId="12" xfId="0" applyNumberFormat="1" applyFont="1" applyFill="1" applyBorder="1" applyAlignment="1">
      <alignment horizontal="center" vertical="center" textRotation="90" wrapText="1"/>
    </xf>
    <xf numFmtId="2" fontId="7" fillId="7" borderId="4" xfId="23" applyNumberFormat="1" applyFont="1" applyFill="1" applyBorder="1" applyAlignment="1">
      <alignment horizontal="right" vertical="center" wrapText="1" inden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textRotation="90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7" fillId="6" borderId="9" xfId="25" applyFont="1" applyFill="1" applyBorder="1" applyAlignment="1">
      <alignment horizontal="center" vertical="center"/>
    </xf>
    <xf numFmtId="167" fontId="0" fillId="0" borderId="0" xfId="23" applyNumberFormat="1" applyFont="1" applyBorder="1"/>
    <xf numFmtId="167" fontId="2" fillId="0" borderId="29" xfId="23" applyNumberFormat="1" applyFont="1" applyBorder="1"/>
    <xf numFmtId="167" fontId="2" fillId="0" borderId="30" xfId="23" applyNumberFormat="1" applyFont="1" applyBorder="1"/>
    <xf numFmtId="167" fontId="20" fillId="0" borderId="26" xfId="23" applyNumberFormat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9" fontId="0" fillId="0" borderId="0" xfId="23" applyFont="1"/>
    <xf numFmtId="0" fontId="6" fillId="0" borderId="19" xfId="0" applyFont="1" applyFill="1" applyBorder="1" applyAlignment="1">
      <alignment horizontal="center" vertical="center" wrapText="1"/>
    </xf>
    <xf numFmtId="167" fontId="0" fillId="0" borderId="20" xfId="23" applyNumberFormat="1" applyFont="1" applyBorder="1"/>
    <xf numFmtId="167" fontId="0" fillId="0" borderId="6" xfId="23" applyNumberFormat="1" applyFont="1" applyBorder="1"/>
    <xf numFmtId="0" fontId="3" fillId="0" borderId="10" xfId="0" applyFont="1" applyFill="1" applyBorder="1" applyAlignment="1">
      <alignment horizontal="center" vertical="center" wrapText="1"/>
    </xf>
    <xf numFmtId="167" fontId="2" fillId="0" borderId="11" xfId="23" applyNumberFormat="1" applyFont="1" applyBorder="1"/>
    <xf numFmtId="167" fontId="2" fillId="0" borderId="8" xfId="23" applyNumberFormat="1" applyFont="1" applyBorder="1"/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33" fillId="0" borderId="2" xfId="26" applyFont="1" applyBorder="1" applyAlignment="1">
      <alignment wrapText="1"/>
    </xf>
    <xf numFmtId="0" fontId="33" fillId="0" borderId="3" xfId="26" applyFont="1" applyBorder="1" applyAlignment="1">
      <alignment wrapText="1"/>
    </xf>
    <xf numFmtId="0" fontId="33" fillId="0" borderId="65" xfId="26" applyFont="1" applyBorder="1" applyAlignment="1">
      <alignment wrapText="1"/>
    </xf>
    <xf numFmtId="0" fontId="33" fillId="0" borderId="30" xfId="26" applyFont="1" applyBorder="1" applyAlignment="1">
      <alignment wrapText="1"/>
    </xf>
    <xf numFmtId="0" fontId="28" fillId="8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8" borderId="0" xfId="24" applyFont="1" applyFill="1" applyAlignment="1">
      <alignment horizontal="center" vertical="center" wrapText="1"/>
      <protection/>
    </xf>
    <xf numFmtId="0" fontId="22" fillId="7" borderId="23" xfId="24" applyFont="1" applyFill="1" applyBorder="1" applyAlignment="1">
      <alignment horizontal="center"/>
      <protection/>
    </xf>
    <xf numFmtId="0" fontId="22" fillId="7" borderId="21" xfId="24" applyFont="1" applyFill="1" applyBorder="1" applyAlignment="1">
      <alignment horizontal="center"/>
      <protection/>
    </xf>
    <xf numFmtId="0" fontId="22" fillId="7" borderId="27" xfId="24" applyFont="1" applyFill="1" applyBorder="1" applyAlignment="1">
      <alignment horizontal="center"/>
      <protection/>
    </xf>
    <xf numFmtId="0" fontId="23" fillId="7" borderId="26" xfId="24" applyFont="1" applyFill="1" applyBorder="1" applyAlignment="1">
      <alignment horizontal="left"/>
      <protection/>
    </xf>
    <xf numFmtId="0" fontId="23" fillId="7" borderId="0" xfId="24" applyFont="1" applyFill="1" applyBorder="1" applyAlignment="1">
      <alignment horizontal="left"/>
      <protection/>
    </xf>
    <xf numFmtId="0" fontId="23" fillId="7" borderId="24" xfId="24" applyFont="1" applyFill="1" applyBorder="1" applyAlignment="1">
      <alignment horizontal="left"/>
      <protection/>
    </xf>
    <xf numFmtId="0" fontId="23" fillId="7" borderId="36" xfId="24" applyFont="1" applyFill="1" applyBorder="1" applyAlignment="1">
      <alignment horizontal="left"/>
      <protection/>
    </xf>
    <xf numFmtId="0" fontId="23" fillId="7" borderId="15" xfId="24" applyFont="1" applyFill="1" applyBorder="1" applyAlignment="1">
      <alignment horizontal="left"/>
      <protection/>
    </xf>
    <xf numFmtId="0" fontId="23" fillId="7" borderId="25" xfId="24" applyFont="1" applyFill="1" applyBorder="1" applyAlignment="1">
      <alignment horizontal="left"/>
      <protection/>
    </xf>
    <xf numFmtId="0" fontId="15" fillId="8" borderId="0" xfId="0" applyFont="1" applyFill="1" applyAlignment="1">
      <alignment horizontal="left"/>
    </xf>
    <xf numFmtId="0" fontId="16" fillId="3" borderId="0" xfId="0" applyFont="1" applyFill="1" applyAlignment="1">
      <alignment horizontal="left" vertical="center" wrapText="1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30" fillId="8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6" fillId="8" borderId="0" xfId="0" applyFont="1" applyFill="1" applyAlignment="1">
      <alignment horizontal="left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7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4" xfId="0" applyBorder="1"/>
    <xf numFmtId="0" fontId="0" fillId="0" borderId="72" xfId="0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Porcentaje" xfId="23"/>
    <cellStyle name="Normal 5" xfId="24"/>
    <cellStyle name="Celda de comprobación" xfId="25"/>
    <cellStyle name="Hipervínculo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ANUAL'!$X$1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4725"/>
          <c:y val="0.2087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ANUAL'!$O$5:$O$13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Municipal'!$N$1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705"/>
          <c:y val="0.2415"/>
          <c:w val="0.51775"/>
          <c:h val="0.6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CC06C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2A401C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9E480E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5D9CD5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40C8BE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rgbClr val="7A8ADC"/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rgbClr val="00B0F0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'Ficha Municipal'!$A$106:$A$117</c:f>
              <c:strCache/>
            </c:strRef>
          </c:cat>
          <c:val>
            <c:numRef>
              <c:f>'Ficha Municipal'!$H$106:$H$117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  <a:alpha val="98000"/>
      </a:schemeClr>
    </a:solidFill>
    <a:ln w="19050" cap="flat" cmpd="sng">
      <a:solidFill>
        <a:schemeClr val="tx1"/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Municipal'!$S$1</c:f>
        </c:strRef>
      </c:tx>
      <c:layout>
        <c:manualLayout>
          <c:xMode val="edge"/>
          <c:yMode val="edge"/>
          <c:x val="0.12675"/>
          <c:y val="0.0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5"/>
          <c:y val="0.15575"/>
          <c:w val="0.87025"/>
          <c:h val="0.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'Ficha Municipal'!$A$62</c:f>
              <c:strCache>
                <c:ptCount val="1"/>
                <c:pt idx="0">
                  <c:v>Sector Primario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Municipal'!$B$62:$F$62</c:f>
              <c:numCache/>
            </c:numRef>
          </c:val>
        </c:ser>
        <c:ser>
          <c:idx val="2"/>
          <c:order val="1"/>
          <c:tx>
            <c:strRef>
              <c:f>'Ficha Municipal'!$A$63</c:f>
              <c:strCache>
                <c:ptCount val="1"/>
                <c:pt idx="0">
                  <c:v>Sector 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Municipal'!$B$63:$F$63</c:f>
              <c:numCache/>
            </c:numRef>
          </c:val>
        </c:ser>
        <c:ser>
          <c:idx val="3"/>
          <c:order val="2"/>
          <c:tx>
            <c:strRef>
              <c:f>'Ficha Municipal'!$A$64</c:f>
              <c:strCache>
                <c:ptCount val="1"/>
                <c:pt idx="0">
                  <c:v>Sector Terciario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Municipal'!$B$64:$F$64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5217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Municipal'!$R$1</c:f>
        </c:strRef>
      </c:tx>
      <c:layout>
        <c:manualLayout>
          <c:xMode val="edge"/>
          <c:yMode val="edge"/>
          <c:x val="0.10425"/>
          <c:y val="0.00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5"/>
          <c:y val="0.15575"/>
          <c:w val="0.87025"/>
          <c:h val="0.671"/>
        </c:manualLayout>
      </c:layout>
      <c:lineChart>
        <c:grouping val="standard"/>
        <c:varyColors val="0"/>
        <c:ser>
          <c:idx val="1"/>
          <c:order val="0"/>
          <c:tx>
            <c:strRef>
              <c:f>'Ficha Municipal'!$A$54</c:f>
              <c:strCache>
                <c:ptCount val="1"/>
                <c:pt idx="0">
                  <c:v>Sector Primario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Municipal'!$B$54:$G$54</c:f>
              <c:numCache/>
            </c:numRef>
          </c:val>
          <c:smooth val="0"/>
        </c:ser>
        <c:ser>
          <c:idx val="2"/>
          <c:order val="1"/>
          <c:tx>
            <c:strRef>
              <c:f>'Ficha Municipal'!$A$55</c:f>
              <c:strCache>
                <c:ptCount val="1"/>
                <c:pt idx="0">
                  <c:v>Sector Secundario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2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Municipal'!$B$55:$G$55</c:f>
              <c:numCache/>
            </c:numRef>
          </c:val>
          <c:smooth val="0"/>
        </c:ser>
        <c:ser>
          <c:idx val="3"/>
          <c:order val="2"/>
          <c:tx>
            <c:strRef>
              <c:f>'Ficha Municipal'!$A$56</c:f>
              <c:strCache>
                <c:ptCount val="1"/>
                <c:pt idx="0">
                  <c:v>Sector Terciario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Municipal'!$B$56:$G$56</c:f>
              <c:numCache/>
            </c:numRef>
          </c:val>
          <c:smooth val="0"/>
        </c:ser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9788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Municipal'!$U$1</c:f>
        </c:strRef>
      </c:tx>
      <c:layout>
        <c:manualLayout>
          <c:xMode val="edge"/>
          <c:yMode val="edge"/>
          <c:x val="0.10175"/>
          <c:y val="0.00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4"/>
          <c:y val="0.085"/>
          <c:w val="0.88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Municipal'!$B$134:$B$135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Municipal'!$C$134:$C$135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Municipal'!$D$134:$D$135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Municipal'!$E$134:$E$135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Municipal'!$F$134:$F$135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Municipal'!$G$134:$G$135</c:f>
              <c:numCache/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809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255"/>
          <c:w val="0.469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Municipal'!$V$1</c:f>
        </c:strRef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05"/>
          <c:y val="0.085"/>
          <c:w val="0.900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Municipal'!$B$136:$B$143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Municipal'!$C$136:$C$143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Municipal'!$D$136:$D$143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Municipal'!$E$136:$E$143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Municipal'!$F$136:$F$143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Municipal'!$G$136:$G$143</c:f>
              <c:numCache/>
            </c:numRef>
          </c:val>
        </c:ser>
        <c:gapWidth val="50"/>
        <c:axId val="40132636"/>
        <c:axId val="25649405"/>
      </c:bar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649405"/>
        <c:crosses val="autoZero"/>
        <c:auto val="1"/>
        <c:lblOffset val="100"/>
        <c:noMultiLvlLbl val="0"/>
      </c:catAx>
      <c:valAx>
        <c:axId val="25649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1326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75"/>
          <c:y val="0.9355"/>
          <c:w val="0.394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Municipal'!$Q$1</c:f>
        </c:strRef>
      </c:tx>
      <c:layout>
        <c:manualLayout>
          <c:xMode val="edge"/>
          <c:yMode val="edge"/>
          <c:x val="0.11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6"/>
          <c:y val="0.10225"/>
          <c:w val="0.9235"/>
          <c:h val="0.6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9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Municipal'!$B$110:$B$117</c:f>
              <c:numCache/>
            </c:numRef>
          </c:val>
        </c:ser>
        <c:ser>
          <c:idx val="5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9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Municipal'!$C$110:$C$117</c:f>
              <c:numCache/>
            </c:numRef>
          </c:val>
        </c:ser>
        <c:ser>
          <c:idx val="6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tint val="81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Municipal'!$D$110:$D$117</c:f>
              <c:numCache/>
            </c:numRef>
          </c:val>
        </c:ser>
        <c:ser>
          <c:idx val="7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69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Municipal'!$E$110:$E$117</c:f>
              <c:numCache/>
            </c:numRef>
          </c:val>
        </c:ser>
        <c:ser>
          <c:idx val="8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Municipal'!$F$110:$F$117</c:f>
              <c:numCache/>
            </c:numRef>
          </c:val>
        </c:ser>
        <c:ser>
          <c:idx val="9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Municipal'!$G$110:$G$117</c:f>
              <c:numCache/>
            </c:numRef>
          </c:val>
        </c:ser>
        <c:gapWidth val="50"/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518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2825"/>
          <c:w val="0.3985"/>
          <c:h val="0.05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Municipal'!$P$1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Municipal'!$B$107:$B$108</c:f>
              <c:numCache/>
            </c:numRef>
          </c:val>
        </c:ser>
        <c:ser>
          <c:idx val="2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Municipal'!$C$107:$C$108</c:f>
              <c:numCache/>
            </c:numRef>
          </c:val>
        </c:ser>
        <c:ser>
          <c:idx val="1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Municipal'!$D$108:$D$109</c:f>
              <c:numCache/>
            </c:numRef>
          </c:val>
        </c:ser>
        <c:ser>
          <c:idx val="3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Municipal'!$E$108:$E$109</c:f>
              <c:numCache/>
            </c:numRef>
          </c:val>
        </c:ser>
        <c:ser>
          <c:idx val="4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Municipal'!$F$108:$F$109</c:f>
              <c:numCache/>
            </c:numRef>
          </c:val>
        </c:ser>
        <c:ser>
          <c:idx val="5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Municipal'!$G$108:$G$109</c:f>
              <c:numCache/>
            </c:numRef>
          </c:val>
        </c:ser>
        <c:gapWidth val="50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824977"/>
        <c:crosses val="autoZero"/>
        <c:auto val="1"/>
        <c:lblOffset val="100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1521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Municipal'!$O$1</c:f>
        </c:strRef>
      </c:tx>
      <c:layout>
        <c:manualLayout>
          <c:xMode val="edge"/>
          <c:yMode val="edge"/>
          <c:x val="0.11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6"/>
          <c:y val="0.12"/>
          <c:w val="0.928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Municipal'!$B$106:$B$107</c:f>
              <c:numCache/>
            </c:numRef>
          </c:val>
        </c:ser>
        <c:ser>
          <c:idx val="1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Municipal'!$C$106:$C$107</c:f>
              <c:numCache/>
            </c:numRef>
          </c:val>
        </c:ser>
        <c:ser>
          <c:idx val="2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Municipal'!$D$106:$D$107</c:f>
              <c:numCache/>
            </c:numRef>
          </c:val>
        </c:ser>
        <c:ser>
          <c:idx val="3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Municipal'!$E$106:$E$107</c:f>
              <c:numCache/>
            </c:numRef>
          </c:val>
        </c:ser>
        <c:ser>
          <c:idx val="4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Municipal'!$F$106:$F$107</c:f>
              <c:numCache/>
            </c:numRef>
          </c:val>
        </c:ser>
        <c:ser>
          <c:idx val="5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Municipal'!$G$106:$G$107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162219"/>
        <c:crosses val="autoZero"/>
        <c:auto val="1"/>
        <c:lblOffset val="100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8804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Municipal'!$T$1</c:f>
        </c:strRef>
      </c:tx>
      <c:layout>
        <c:manualLayout>
          <c:xMode val="edge"/>
          <c:yMode val="edge"/>
          <c:x val="0.101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25"/>
          <c:y val="0.1055"/>
          <c:w val="0.888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Municipal'!$B$132:$B$133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Municipal'!$C$132:$C$133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Municipal'!$D$132:$D$133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Municipal'!$E$132:$E$133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Municipal'!$F$132:$F$133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Municipal'!$G$132:$G$133</c:f>
              <c:numCache/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890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"/>
          <c:y val="0.932"/>
          <c:w val="0.469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ANUAL'!$Y$1</c:f>
        </c:strRef>
      </c:tx>
      <c:layout>
        <c:manualLayout>
          <c:xMode val="edge"/>
          <c:yMode val="edge"/>
          <c:x val="0.11625"/>
          <c:y val="0.02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4725"/>
          <c:y val="0.2087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15"/>
                  <c:y val="-0.22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325"/>
                  <c:y val="-0.07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75"/>
                  <c:y val="-0.15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475"/>
                  <c:y val="-0.051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3"/>
                  <c:y val="0.04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ANUAL'!$P$5:$P$13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ANUAL'!$Z$1</c:f>
        </c:strRef>
      </c:tx>
      <c:layout>
        <c:manualLayout>
          <c:xMode val="edge"/>
          <c:yMode val="edge"/>
          <c:x val="0.1285"/>
          <c:y val="0.01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5"/>
          <c:y val="0.196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6125"/>
                  <c:y val="-0.174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475"/>
                  <c:y val="0.009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025"/>
                  <c:y val="0.01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6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775"/>
                  <c:y val="0.007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7"/>
                  <c:y val="0.073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53"/>
                  <c:y val="0.07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ANUAL'!$Q$5:$Q$13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ANUAL'!$AA$1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1"/>
          <c:y val="0.13325"/>
          <c:w val="0.9235"/>
          <c:h val="0.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'SUBREGIONAL CORRRIENTES ANUAL'!$O$36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ANUAL'!$O$37:$O$45</c:f>
              <c:numCache/>
            </c:numRef>
          </c:val>
        </c:ser>
        <c:ser>
          <c:idx val="1"/>
          <c:order val="1"/>
          <c:tx>
            <c:strRef>
              <c:f>'SUBREGIONAL CORRRIENTES ANUAL'!$P$36</c:f>
              <c:strCache>
                <c:ptCount val="1"/>
                <c:pt idx="0">
                  <c:v>Actividades Secundarias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ANUAL'!$P$37:$P$45</c:f>
              <c:numCache/>
            </c:numRef>
          </c:val>
        </c:ser>
        <c:ser>
          <c:idx val="2"/>
          <c:order val="2"/>
          <c:tx>
            <c:strRef>
              <c:f>'SUBREGIONAL CORRRIENTES ANUAL'!$Q$36</c:f>
              <c:strCache>
                <c:ptCount val="1"/>
                <c:pt idx="0">
                  <c:v>Actividades Terciarias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ANUAL'!$Q$37:$Q$45</c:f>
              <c:numCache/>
            </c:numRef>
          </c:val>
        </c:ser>
        <c:overlap val="100"/>
        <c:gapWidth val="56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75815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91325"/>
          <c:w val="0.9"/>
          <c:h val="0.07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Municipal'!$I$1</c:f>
        </c:strRef>
      </c:tx>
      <c:layout>
        <c:manualLayout>
          <c:xMode val="edge"/>
          <c:yMode val="edge"/>
          <c:x val="0.11575"/>
          <c:y val="0.0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2"/>
          <c:y val="0.1205"/>
          <c:w val="0.859"/>
          <c:h val="0.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'Ficha Municipal'!$A$7</c:f>
              <c:strCache>
                <c:ptCount val="1"/>
                <c:pt idx="0">
                  <c:v>PIB Subregión Occidente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\ #,##0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Municipal'!$B$7:$G$7</c:f>
              <c:numCache/>
            </c:numRef>
          </c:val>
        </c:ser>
        <c:ser>
          <c:idx val="0"/>
          <c:order val="1"/>
          <c:tx>
            <c:strRef>
              <c:f>'Ficha Municipal'!$A$6</c:f>
              <c:strCache>
                <c:ptCount val="1"/>
                <c:pt idx="0">
                  <c:v>PIB Municipal Buriticá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\ #,##0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Municipal'!$B$6:$G$6</c:f>
              <c:numCache/>
            </c:numRef>
          </c:val>
        </c:ser>
        <c:overlap val="39"/>
        <c:gapWidth val="62"/>
        <c:axId val="33597346"/>
        <c:axId val="33940659"/>
      </c:barChart>
      <c:lineChart>
        <c:grouping val="standard"/>
        <c:varyColors val="0"/>
        <c:ser>
          <c:idx val="2"/>
          <c:order val="2"/>
          <c:tx>
            <c:strRef>
              <c:f>'Ficha Municipal'!$A$8</c:f>
              <c:strCache>
                <c:ptCount val="1"/>
                <c:pt idx="0">
                  <c:v>Total Antioquia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&quot;$&quot;\ #,##0" sourceLinked="0"/>
            <c:spPr>
              <a:solidFill>
                <a:srgbClr val="00B050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Municipal'!$B$8:$G$8</c:f>
              <c:numCache/>
            </c:numRef>
          </c:val>
          <c:smooth val="0"/>
        </c:ser>
        <c:axId val="37030476"/>
        <c:axId val="6483882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597346"/>
        <c:crosses val="autoZero"/>
        <c:crossBetween val="between"/>
        <c:dispUnits/>
      </c:valAx>
      <c:catAx>
        <c:axId val="3703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8829"/>
        <c:crosses val="autoZero"/>
        <c:auto val="1"/>
        <c:lblOffset val="100"/>
        <c:noMultiLvlLbl val="0"/>
      </c:catAx>
      <c:valAx>
        <c:axId val="64838829"/>
        <c:scaling>
          <c:orientation val="minMax"/>
          <c:max val="160000"/>
        </c:scaling>
        <c:axPos val="l"/>
        <c:delete val="0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0304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025"/>
          <c:w val="0.9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Municipal'!$J$1</c:f>
        </c:strRef>
      </c:tx>
      <c:layout>
        <c:manualLayout>
          <c:xMode val="edge"/>
          <c:yMode val="edge"/>
          <c:x val="0.11225"/>
          <c:y val="0.0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525"/>
          <c:y val="0.14825"/>
          <c:w val="0.9067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'Ficha Municipal'!$A$13</c:f>
              <c:strCache>
                <c:ptCount val="1"/>
                <c:pt idx="0">
                  <c:v>Subregional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Municipal'!$B$12:$G$12</c:f>
              <c:numCache/>
            </c:numRef>
          </c:cat>
          <c:val>
            <c:numRef>
              <c:f>'Ficha Municipal'!$B$13:$G$13</c:f>
              <c:numCache/>
            </c:numRef>
          </c:val>
          <c:smooth val="0"/>
        </c:ser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66785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Municipal'!$K$1</c:f>
        </c:strRef>
      </c:tx>
      <c:layout>
        <c:manualLayout>
          <c:xMode val="edge"/>
          <c:yMode val="edge"/>
          <c:x val="0.12325"/>
          <c:y val="0.0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525"/>
          <c:y val="0.15275"/>
          <c:w val="0.906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'Ficha Municipal'!$A$14</c:f>
              <c:strCache>
                <c:ptCount val="1"/>
                <c:pt idx="0">
                  <c:v>Departamental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0000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Municipal'!$B$12:$G$12</c:f>
              <c:numCache/>
            </c:numRef>
          </c:cat>
          <c:val>
            <c:numRef>
              <c:f>'Ficha Municipal'!$B$14:$G$14</c:f>
              <c:numCache/>
            </c:numRef>
          </c:val>
          <c:smooth val="0"/>
        </c:ser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28661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Municipal'!$L$1</c:f>
        </c:strRef>
      </c:tx>
      <c:layout>
        <c:manualLayout>
          <c:xMode val="edge"/>
          <c:yMode val="edge"/>
          <c:x val="0.1265"/>
          <c:y val="0.00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3"/>
          <c:y val="0.13925"/>
          <c:w val="0.8907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'Ficha Municipal'!$A$32</c:f>
              <c:strCache>
                <c:ptCount val="1"/>
                <c:pt idx="0">
                  <c:v>Total Antioquia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Municipal'!$B$32:$F$32</c:f>
              <c:numCache/>
            </c:numRef>
          </c:val>
        </c:ser>
        <c:ser>
          <c:idx val="1"/>
          <c:order val="1"/>
          <c:tx>
            <c:strRef>
              <c:f>'Ficha Municipal'!$A$31</c:f>
              <c:strCache>
                <c:ptCount val="1"/>
                <c:pt idx="0">
                  <c:v>PIB Subregión Occidente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Municipal'!$B$31:$F$31</c:f>
              <c:numCache/>
            </c:numRef>
          </c:val>
        </c:ser>
        <c:ser>
          <c:idx val="0"/>
          <c:order val="2"/>
          <c:tx>
            <c:strRef>
              <c:f>'Ficha Municipal'!$A$30</c:f>
              <c:strCache>
                <c:ptCount val="1"/>
                <c:pt idx="0">
                  <c:v>PIB Municipal Buriticá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Municipal'!$B$30:$F$30</c:f>
              <c:numCache/>
            </c:numRef>
          </c:val>
        </c:ser>
        <c:gapWidth val="50"/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220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"/>
          <c:y val="0.9085"/>
          <c:w val="0.94325"/>
          <c:h val="0.06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Municipal'!$M$1</c:f>
        </c:strRef>
      </c:tx>
      <c:layout>
        <c:manualLayout>
          <c:xMode val="edge"/>
          <c:yMode val="edge"/>
          <c:x val="0.15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7"/>
          <c:y val="0.13925"/>
          <c:w val="0.87225"/>
          <c:h val="0.6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'Ficha Municipal'!$A$47</c:f>
              <c:strCache>
                <c:ptCount val="1"/>
                <c:pt idx="0">
                  <c:v>Sector Primario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Municipal'!$B$47:$G$47</c:f>
              <c:numCache/>
            </c:numRef>
          </c:val>
        </c:ser>
        <c:ser>
          <c:idx val="1"/>
          <c:order val="1"/>
          <c:tx>
            <c:strRef>
              <c:f>'Ficha Municipal'!$A$48</c:f>
              <c:strCache>
                <c:ptCount val="1"/>
                <c:pt idx="0">
                  <c:v>Sector 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Municipal'!$B$48:$G$48</c:f>
              <c:numCache/>
            </c:numRef>
          </c:val>
        </c:ser>
        <c:ser>
          <c:idx val="2"/>
          <c:order val="2"/>
          <c:tx>
            <c:strRef>
              <c:f>'Ficha Municipal'!$A$49</c:f>
              <c:strCache>
                <c:ptCount val="1"/>
                <c:pt idx="0">
                  <c:v>Sector Terciario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Municipal'!$B$49:$G$49</c:f>
              <c:numCache/>
            </c:numRef>
          </c:val>
        </c:ser>
        <c:overlap val="100"/>
        <c:gapWidth val="50"/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599189"/>
        <c:crosses val="autoZero"/>
        <c:auto val="1"/>
        <c:lblOffset val="100"/>
        <c:noMultiLvlLbl val="0"/>
      </c:catAx>
      <c:valAx>
        <c:axId val="615991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6705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9025"/>
          <c:w val="0.74"/>
          <c:h val="0.0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742950</xdr:colOff>
      <xdr:row>0</xdr:row>
      <xdr:rowOff>85725</xdr:rowOff>
    </xdr:from>
    <xdr:to>
      <xdr:col>24</xdr:col>
      <xdr:colOff>733425</xdr:colOff>
      <xdr:row>3</xdr:row>
      <xdr:rowOff>38100</xdr:rowOff>
    </xdr:to>
    <xdr:sp macro="" textlink="">
      <xdr:nvSpPr>
        <xdr:cNvPr id="2" name="Flecha izquierda 1"/>
        <xdr:cNvSpPr/>
      </xdr:nvSpPr>
      <xdr:spPr>
        <a:xfrm>
          <a:off x="28165425" y="85725"/>
          <a:ext cx="1781175" cy="9810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752475</xdr:colOff>
      <xdr:row>0</xdr:row>
      <xdr:rowOff>76200</xdr:rowOff>
    </xdr:from>
    <xdr:to>
      <xdr:col>25</xdr:col>
      <xdr:colOff>238125</xdr:colOff>
      <xdr:row>2</xdr:row>
      <xdr:rowOff>142875</xdr:rowOff>
    </xdr:to>
    <xdr:sp macro="" textlink="">
      <xdr:nvSpPr>
        <xdr:cNvPr id="2" name="Flecha izquierda 1"/>
        <xdr:cNvSpPr/>
      </xdr:nvSpPr>
      <xdr:spPr>
        <a:xfrm>
          <a:off x="28355925" y="76200"/>
          <a:ext cx="2133600" cy="9048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0</xdr:row>
      <xdr:rowOff>161925</xdr:rowOff>
    </xdr:from>
    <xdr:to>
      <xdr:col>24</xdr:col>
      <xdr:colOff>257175</xdr:colOff>
      <xdr:row>2</xdr:row>
      <xdr:rowOff>114300</xdr:rowOff>
    </xdr:to>
    <xdr:sp macro="" textlink="">
      <xdr:nvSpPr>
        <xdr:cNvPr id="2" name="Flecha izquierda 1"/>
        <xdr:cNvSpPr/>
      </xdr:nvSpPr>
      <xdr:spPr>
        <a:xfrm>
          <a:off x="22231350" y="161925"/>
          <a:ext cx="1752600" cy="9810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  <xdr:twoCellAnchor>
    <xdr:from>
      <xdr:col>20</xdr:col>
      <xdr:colOff>514350</xdr:colOff>
      <xdr:row>3</xdr:row>
      <xdr:rowOff>200025</xdr:rowOff>
    </xdr:from>
    <xdr:to>
      <xdr:col>28</xdr:col>
      <xdr:colOff>495300</xdr:colOff>
      <xdr:row>13</xdr:row>
      <xdr:rowOff>9525</xdr:rowOff>
    </xdr:to>
    <xdr:graphicFrame macro="">
      <xdr:nvGraphicFramePr>
        <xdr:cNvPr id="7" name="Gráfico 6"/>
        <xdr:cNvGraphicFramePr/>
      </xdr:nvGraphicFramePr>
      <xdr:xfrm>
        <a:off x="20935950" y="1419225"/>
        <a:ext cx="6334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523875</xdr:colOff>
      <xdr:row>3</xdr:row>
      <xdr:rowOff>190500</xdr:rowOff>
    </xdr:from>
    <xdr:to>
      <xdr:col>36</xdr:col>
      <xdr:colOff>762000</xdr:colOff>
      <xdr:row>12</xdr:row>
      <xdr:rowOff>190500</xdr:rowOff>
    </xdr:to>
    <xdr:graphicFrame macro="">
      <xdr:nvGraphicFramePr>
        <xdr:cNvPr id="5" name="Gráfico 4"/>
        <xdr:cNvGraphicFramePr/>
      </xdr:nvGraphicFramePr>
      <xdr:xfrm>
        <a:off x="27298650" y="1409700"/>
        <a:ext cx="63341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762000</xdr:colOff>
      <xdr:row>3</xdr:row>
      <xdr:rowOff>190500</xdr:rowOff>
    </xdr:from>
    <xdr:to>
      <xdr:col>45</xdr:col>
      <xdr:colOff>238125</xdr:colOff>
      <xdr:row>12</xdr:row>
      <xdr:rowOff>190500</xdr:rowOff>
    </xdr:to>
    <xdr:graphicFrame macro="">
      <xdr:nvGraphicFramePr>
        <xdr:cNvPr id="8" name="Gráfico 7"/>
        <xdr:cNvGraphicFramePr/>
      </xdr:nvGraphicFramePr>
      <xdr:xfrm>
        <a:off x="33632775" y="1409700"/>
        <a:ext cx="633412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247650</xdr:colOff>
      <xdr:row>14</xdr:row>
      <xdr:rowOff>9525</xdr:rowOff>
    </xdr:from>
    <xdr:to>
      <xdr:col>38</xdr:col>
      <xdr:colOff>314325</xdr:colOff>
      <xdr:row>20</xdr:row>
      <xdr:rowOff>142875</xdr:rowOff>
    </xdr:to>
    <xdr:graphicFrame macro="">
      <xdr:nvGraphicFramePr>
        <xdr:cNvPr id="9" name="Gráfico 8"/>
        <xdr:cNvGraphicFramePr/>
      </xdr:nvGraphicFramePr>
      <xdr:xfrm>
        <a:off x="26260425" y="6791325"/>
        <a:ext cx="844867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18</xdr:col>
      <xdr:colOff>295275</xdr:colOff>
      <xdr:row>49</xdr:row>
      <xdr:rowOff>161925</xdr:rowOff>
    </xdr:from>
    <xdr:ext cx="5905500" cy="2562225"/>
    <xdr:sp macro="" textlink="">
      <xdr:nvSpPr>
        <xdr:cNvPr id="3" name="CuadroTexto 2"/>
        <xdr:cNvSpPr txBox="1"/>
      </xdr:nvSpPr>
      <xdr:spPr>
        <a:xfrm>
          <a:off x="18678525" y="20535900"/>
          <a:ext cx="5905500" cy="2562225"/>
        </a:xfrm>
        <a:prstGeom prst="rect">
          <a:avLst/>
        </a:prstGeom>
        <a:solidFill>
          <a:srgbClr val="DDEBF7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600" b="1">
              <a:latin typeface="+mn-lt"/>
            </a:rPr>
            <a:t>Coeficiente</a:t>
          </a:r>
          <a:r>
            <a:rPr lang="es-CO" sz="1600" b="1" baseline="0">
              <a:latin typeface="+mn-lt"/>
            </a:rPr>
            <a:t> de especialización regional</a:t>
          </a:r>
        </a:p>
        <a:p>
          <a:endParaRPr lang="es-CO" sz="1600" b="1">
            <a:latin typeface="+mn-lt"/>
          </a:endParaRPr>
        </a:p>
        <a:p>
          <a:r>
            <a:rPr lang="es-CO" sz="1600" b="0">
              <a:latin typeface="+mn-lt"/>
            </a:rPr>
            <a:t>El coeficiente de especialización (Cuadrado Roura &amp; Maroto</a:t>
          </a:r>
          <a:r>
            <a:rPr lang="es-CO" sz="1600" b="0" baseline="0">
              <a:latin typeface="+mn-lt"/>
            </a:rPr>
            <a:t> Sánchez 2012) Compara el peso relativo de un sector denro de una zona, subregión o provincia en relación con la participación porcentual de dicho sector en el Departamento, </a:t>
          </a:r>
          <a:r>
            <a:rPr lang="es-ES_tradnl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permite aproximarse a una mirada sobre la especialización productiva de las diferentes subregiones.</a:t>
          </a:r>
          <a:r>
            <a:rPr lang="es-CO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valor de este coeficiente mayor que 1 muestra los sectores en que está especializada la subregión. </a:t>
          </a:r>
          <a:endParaRPr lang="es-CO" sz="1600">
            <a:effectLst/>
            <a:latin typeface="+mn-lt"/>
          </a:endParaRPr>
        </a:p>
        <a:p>
          <a:endParaRPr lang="es-CO" sz="16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CO" sz="1600" b="1">
            <a:latin typeface="+mn-lt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4</xdr:col>
      <xdr:colOff>295275</xdr:colOff>
      <xdr:row>0</xdr:row>
      <xdr:rowOff>533400</xdr:rowOff>
    </xdr:to>
    <xdr:sp macro="" textlink="">
      <xdr:nvSpPr>
        <xdr:cNvPr id="2" name="Flecha izquierda 1"/>
        <xdr:cNvSpPr/>
      </xdr:nvSpPr>
      <xdr:spPr>
        <a:xfrm>
          <a:off x="2981325" y="0"/>
          <a:ext cx="1857375" cy="533400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municipio</a:t>
          </a:r>
        </a:p>
      </xdr:txBody>
    </xdr:sp>
    <xdr:clientData/>
  </xdr:twoCellAnchor>
  <xdr:twoCellAnchor>
    <xdr:from>
      <xdr:col>11</xdr:col>
      <xdr:colOff>476250</xdr:colOff>
      <xdr:row>1</xdr:row>
      <xdr:rowOff>19050</xdr:rowOff>
    </xdr:from>
    <xdr:to>
      <xdr:col>19</xdr:col>
      <xdr:colOff>457200</xdr:colOff>
      <xdr:row>19</xdr:row>
      <xdr:rowOff>19050</xdr:rowOff>
    </xdr:to>
    <xdr:graphicFrame macro="">
      <xdr:nvGraphicFramePr>
        <xdr:cNvPr id="3" name="Gráfico 2"/>
        <xdr:cNvGraphicFramePr/>
      </xdr:nvGraphicFramePr>
      <xdr:xfrm>
        <a:off x="10429875" y="676275"/>
        <a:ext cx="60769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19</xdr:row>
      <xdr:rowOff>104775</xdr:rowOff>
    </xdr:from>
    <xdr:to>
      <xdr:col>14</xdr:col>
      <xdr:colOff>676275</xdr:colOff>
      <xdr:row>34</xdr:row>
      <xdr:rowOff>104775</xdr:rowOff>
    </xdr:to>
    <xdr:graphicFrame macro="">
      <xdr:nvGraphicFramePr>
        <xdr:cNvPr id="5" name="Gráfico 4"/>
        <xdr:cNvGraphicFramePr/>
      </xdr:nvGraphicFramePr>
      <xdr:xfrm>
        <a:off x="7400925" y="4257675"/>
        <a:ext cx="55149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19</xdr:row>
      <xdr:rowOff>85725</xdr:rowOff>
    </xdr:from>
    <xdr:to>
      <xdr:col>22</xdr:col>
      <xdr:colOff>38100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12973050" y="4238625"/>
        <a:ext cx="54006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76200</xdr:colOff>
      <xdr:row>34</xdr:row>
      <xdr:rowOff>133350</xdr:rowOff>
    </xdr:from>
    <xdr:to>
      <xdr:col>19</xdr:col>
      <xdr:colOff>28575</xdr:colOff>
      <xdr:row>52</xdr:row>
      <xdr:rowOff>133350</xdr:rowOff>
    </xdr:to>
    <xdr:graphicFrame macro="">
      <xdr:nvGraphicFramePr>
        <xdr:cNvPr id="4" name="Gráfico 3"/>
        <xdr:cNvGraphicFramePr/>
      </xdr:nvGraphicFramePr>
      <xdr:xfrm>
        <a:off x="10029825" y="7534275"/>
        <a:ext cx="60483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552450</xdr:colOff>
      <xdr:row>53</xdr:row>
      <xdr:rowOff>38100</xdr:rowOff>
    </xdr:from>
    <xdr:to>
      <xdr:col>18</xdr:col>
      <xdr:colOff>200025</xdr:colOff>
      <xdr:row>68</xdr:row>
      <xdr:rowOff>142875</xdr:rowOff>
    </xdr:to>
    <xdr:graphicFrame macro="">
      <xdr:nvGraphicFramePr>
        <xdr:cNvPr id="7" name="Gráfico 6"/>
        <xdr:cNvGraphicFramePr/>
      </xdr:nvGraphicFramePr>
      <xdr:xfrm>
        <a:off x="10506075" y="11477625"/>
        <a:ext cx="498157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762000</xdr:colOff>
      <xdr:row>87</xdr:row>
      <xdr:rowOff>190500</xdr:rowOff>
    </xdr:from>
    <xdr:to>
      <xdr:col>18</xdr:col>
      <xdr:colOff>314325</xdr:colOff>
      <xdr:row>103</xdr:row>
      <xdr:rowOff>295275</xdr:rowOff>
    </xdr:to>
    <xdr:graphicFrame macro="">
      <xdr:nvGraphicFramePr>
        <xdr:cNvPr id="12" name="Gráfico 11"/>
        <xdr:cNvGraphicFramePr/>
      </xdr:nvGraphicFramePr>
      <xdr:xfrm>
        <a:off x="10715625" y="18583275"/>
        <a:ext cx="488632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714375</xdr:colOff>
      <xdr:row>85</xdr:row>
      <xdr:rowOff>180975</xdr:rowOff>
    </xdr:from>
    <xdr:to>
      <xdr:col>12</xdr:col>
      <xdr:colOff>19050</xdr:colOff>
      <xdr:row>88</xdr:row>
      <xdr:rowOff>47625</xdr:rowOff>
    </xdr:to>
    <xdr:sp macro="" textlink="">
      <xdr:nvSpPr>
        <xdr:cNvPr id="8" name="Llamada de flecha hacia abajo 7"/>
        <xdr:cNvSpPr/>
      </xdr:nvSpPr>
      <xdr:spPr>
        <a:xfrm>
          <a:off x="9906000" y="18002250"/>
          <a:ext cx="828675" cy="628650"/>
        </a:xfrm>
        <a:prstGeom prst="downArrowCallou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/>
            <a:t>Seleccione el año</a:t>
          </a:r>
        </a:p>
      </xdr:txBody>
    </xdr:sp>
    <xdr:clientData/>
  </xdr:twoCellAnchor>
  <xdr:twoCellAnchor>
    <xdr:from>
      <xdr:col>15</xdr:col>
      <xdr:colOff>304800</xdr:colOff>
      <xdr:row>68</xdr:row>
      <xdr:rowOff>190500</xdr:rowOff>
    </xdr:from>
    <xdr:to>
      <xdr:col>23</xdr:col>
      <xdr:colOff>200025</xdr:colOff>
      <xdr:row>85</xdr:row>
      <xdr:rowOff>66675</xdr:rowOff>
    </xdr:to>
    <xdr:graphicFrame macro="">
      <xdr:nvGraphicFramePr>
        <xdr:cNvPr id="18" name="Gráfico 17"/>
        <xdr:cNvGraphicFramePr/>
      </xdr:nvGraphicFramePr>
      <xdr:xfrm>
        <a:off x="13306425" y="14773275"/>
        <a:ext cx="5991225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323850</xdr:colOff>
      <xdr:row>69</xdr:row>
      <xdr:rowOff>28575</xdr:rowOff>
    </xdr:from>
    <xdr:to>
      <xdr:col>15</xdr:col>
      <xdr:colOff>161925</xdr:colOff>
      <xdr:row>85</xdr:row>
      <xdr:rowOff>85725</xdr:rowOff>
    </xdr:to>
    <xdr:graphicFrame macro="">
      <xdr:nvGraphicFramePr>
        <xdr:cNvPr id="19" name="Gráfico 18"/>
        <xdr:cNvGraphicFramePr/>
      </xdr:nvGraphicFramePr>
      <xdr:xfrm>
        <a:off x="7153275" y="14801850"/>
        <a:ext cx="601027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142875</xdr:colOff>
      <xdr:row>129</xdr:row>
      <xdr:rowOff>161925</xdr:rowOff>
    </xdr:from>
    <xdr:to>
      <xdr:col>24</xdr:col>
      <xdr:colOff>476250</xdr:colOff>
      <xdr:row>142</xdr:row>
      <xdr:rowOff>276225</xdr:rowOff>
    </xdr:to>
    <xdr:graphicFrame macro="">
      <xdr:nvGraphicFramePr>
        <xdr:cNvPr id="10" name="Gráfico 9"/>
        <xdr:cNvGraphicFramePr/>
      </xdr:nvGraphicFramePr>
      <xdr:xfrm>
        <a:off x="13906500" y="28117800"/>
        <a:ext cx="6429375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542925</xdr:colOff>
      <xdr:row>129</xdr:row>
      <xdr:rowOff>161925</xdr:rowOff>
    </xdr:from>
    <xdr:to>
      <xdr:col>34</xdr:col>
      <xdr:colOff>561975</xdr:colOff>
      <xdr:row>142</xdr:row>
      <xdr:rowOff>276225</xdr:rowOff>
    </xdr:to>
    <xdr:graphicFrame macro="">
      <xdr:nvGraphicFramePr>
        <xdr:cNvPr id="11" name="Gráfico 10"/>
        <xdr:cNvGraphicFramePr/>
      </xdr:nvGraphicFramePr>
      <xdr:xfrm>
        <a:off x="20402550" y="28117800"/>
        <a:ext cx="7639050" cy="3267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676275</xdr:colOff>
      <xdr:row>104</xdr:row>
      <xdr:rowOff>104775</xdr:rowOff>
    </xdr:from>
    <xdr:to>
      <xdr:col>34</xdr:col>
      <xdr:colOff>695325</xdr:colOff>
      <xdr:row>119</xdr:row>
      <xdr:rowOff>38100</xdr:rowOff>
    </xdr:to>
    <xdr:graphicFrame macro="">
      <xdr:nvGraphicFramePr>
        <xdr:cNvPr id="20" name="Gráfico 19"/>
        <xdr:cNvGraphicFramePr/>
      </xdr:nvGraphicFramePr>
      <xdr:xfrm>
        <a:off x="20535900" y="22459950"/>
        <a:ext cx="7639050" cy="3295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247650</xdr:colOff>
      <xdr:row>104</xdr:row>
      <xdr:rowOff>104775</xdr:rowOff>
    </xdr:from>
    <xdr:to>
      <xdr:col>24</xdr:col>
      <xdr:colOff>571500</xdr:colOff>
      <xdr:row>119</xdr:row>
      <xdr:rowOff>38100</xdr:rowOff>
    </xdr:to>
    <xdr:graphicFrame macro="">
      <xdr:nvGraphicFramePr>
        <xdr:cNvPr id="14" name="Gráfico 13"/>
        <xdr:cNvGraphicFramePr/>
      </xdr:nvGraphicFramePr>
      <xdr:xfrm>
        <a:off x="14011275" y="22459950"/>
        <a:ext cx="6419850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723900</xdr:colOff>
      <xdr:row>104</xdr:row>
      <xdr:rowOff>123825</xdr:rowOff>
    </xdr:from>
    <xdr:to>
      <xdr:col>16</xdr:col>
      <xdr:colOff>200025</xdr:colOff>
      <xdr:row>119</xdr:row>
      <xdr:rowOff>47625</xdr:rowOff>
    </xdr:to>
    <xdr:graphicFrame macro="">
      <xdr:nvGraphicFramePr>
        <xdr:cNvPr id="22" name="Gráfico 21"/>
        <xdr:cNvGraphicFramePr/>
      </xdr:nvGraphicFramePr>
      <xdr:xfrm>
        <a:off x="7553325" y="22479000"/>
        <a:ext cx="6410325" cy="3286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628650</xdr:colOff>
      <xdr:row>129</xdr:row>
      <xdr:rowOff>161925</xdr:rowOff>
    </xdr:from>
    <xdr:to>
      <xdr:col>16</xdr:col>
      <xdr:colOff>104775</xdr:colOff>
      <xdr:row>142</xdr:row>
      <xdr:rowOff>276225</xdr:rowOff>
    </xdr:to>
    <xdr:graphicFrame macro="">
      <xdr:nvGraphicFramePr>
        <xdr:cNvPr id="23" name="Gráfico 22"/>
        <xdr:cNvGraphicFramePr/>
      </xdr:nvGraphicFramePr>
      <xdr:xfrm>
        <a:off x="7458075" y="28117800"/>
        <a:ext cx="6410325" cy="3267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zoomScale="70" zoomScaleNormal="70" workbookViewId="0" topLeftCell="A22">
      <selection activeCell="A30" sqref="A30:B33"/>
    </sheetView>
  </sheetViews>
  <sheetFormatPr defaultColWidth="11.421875" defaultRowHeight="15"/>
  <cols>
    <col min="1" max="1" width="13.140625" style="0" customWidth="1"/>
    <col min="2" max="2" width="91.28125" style="0" customWidth="1"/>
  </cols>
  <sheetData>
    <row r="1" spans="1:2" ht="15.6">
      <c r="A1" s="429" t="s">
        <v>479</v>
      </c>
      <c r="B1" s="429"/>
    </row>
    <row r="2" spans="1:2" ht="15">
      <c r="A2" s="430" t="s">
        <v>531</v>
      </c>
      <c r="B2" s="430"/>
    </row>
    <row r="3" spans="1:2" ht="34.8" customHeight="1">
      <c r="A3" s="431" t="s">
        <v>527</v>
      </c>
      <c r="B3" s="431"/>
    </row>
    <row r="4" ht="15" thickBot="1"/>
    <row r="5" spans="1:2" ht="15" thickBot="1">
      <c r="A5" s="417" t="s">
        <v>487</v>
      </c>
      <c r="B5" s="418" t="s">
        <v>438</v>
      </c>
    </row>
    <row r="6" spans="1:2" ht="28.8">
      <c r="A6" s="419" t="s">
        <v>480</v>
      </c>
      <c r="B6" s="425" t="s">
        <v>488</v>
      </c>
    </row>
    <row r="7" spans="1:2" ht="43.2">
      <c r="A7" s="420" t="s">
        <v>482</v>
      </c>
      <c r="B7" s="426" t="s">
        <v>489</v>
      </c>
    </row>
    <row r="8" spans="1:2" ht="28.8">
      <c r="A8" s="420" t="s">
        <v>483</v>
      </c>
      <c r="B8" s="426" t="s">
        <v>500</v>
      </c>
    </row>
    <row r="9" spans="1:2" ht="28.8">
      <c r="A9" s="420" t="s">
        <v>484</v>
      </c>
      <c r="B9" s="427" t="s">
        <v>501</v>
      </c>
    </row>
    <row r="10" spans="1:2" ht="28.8">
      <c r="A10" s="420" t="s">
        <v>485</v>
      </c>
      <c r="B10" s="426" t="s">
        <v>529</v>
      </c>
    </row>
    <row r="11" spans="1:2" ht="28.8">
      <c r="A11" s="420" t="s">
        <v>486</v>
      </c>
      <c r="B11" s="426" t="s">
        <v>530</v>
      </c>
    </row>
    <row r="12" spans="1:2" ht="28.8">
      <c r="A12" s="420" t="s">
        <v>490</v>
      </c>
      <c r="B12" s="426" t="s">
        <v>503</v>
      </c>
    </row>
    <row r="13" spans="1:2" ht="30" customHeight="1">
      <c r="A13" s="420" t="s">
        <v>491</v>
      </c>
      <c r="B13" s="426" t="s">
        <v>504</v>
      </c>
    </row>
    <row r="14" spans="1:2" ht="37.8" customHeight="1">
      <c r="A14" s="420" t="s">
        <v>492</v>
      </c>
      <c r="B14" s="426" t="s">
        <v>515</v>
      </c>
    </row>
    <row r="15" spans="1:2" ht="28.8">
      <c r="A15" s="420" t="s">
        <v>493</v>
      </c>
      <c r="B15" s="426" t="s">
        <v>514</v>
      </c>
    </row>
    <row r="16" spans="1:2" ht="15.6">
      <c r="A16" s="420" t="s">
        <v>494</v>
      </c>
      <c r="B16" s="426" t="s">
        <v>513</v>
      </c>
    </row>
    <row r="17" spans="1:2" ht="28.8">
      <c r="A17" s="420" t="s">
        <v>495</v>
      </c>
      <c r="B17" s="426" t="s">
        <v>512</v>
      </c>
    </row>
    <row r="18" spans="1:2" ht="28.8">
      <c r="A18" s="424" t="s">
        <v>496</v>
      </c>
      <c r="B18" s="426" t="s">
        <v>511</v>
      </c>
    </row>
    <row r="19" spans="1:2" ht="28.8">
      <c r="A19" s="420" t="s">
        <v>497</v>
      </c>
      <c r="B19" s="426" t="s">
        <v>510</v>
      </c>
    </row>
    <row r="20" spans="1:2" ht="15.6">
      <c r="A20" s="420" t="s">
        <v>498</v>
      </c>
      <c r="B20" s="426" t="s">
        <v>509</v>
      </c>
    </row>
    <row r="21" spans="1:2" ht="28.8">
      <c r="A21" s="420" t="s">
        <v>499</v>
      </c>
      <c r="B21" s="426" t="s">
        <v>508</v>
      </c>
    </row>
    <row r="22" spans="1:2" ht="28.8">
      <c r="A22" s="420" t="s">
        <v>506</v>
      </c>
      <c r="B22" s="426" t="s">
        <v>507</v>
      </c>
    </row>
    <row r="23" spans="1:2" ht="28.8">
      <c r="A23" s="420" t="s">
        <v>516</v>
      </c>
      <c r="B23" s="426" t="s">
        <v>517</v>
      </c>
    </row>
    <row r="24" spans="1:2" ht="28.8">
      <c r="A24" s="420" t="s">
        <v>520</v>
      </c>
      <c r="B24" s="426" t="s">
        <v>521</v>
      </c>
    </row>
    <row r="25" spans="1:2" ht="43.2">
      <c r="A25" s="420" t="s">
        <v>522</v>
      </c>
      <c r="B25" s="426" t="s">
        <v>523</v>
      </c>
    </row>
    <row r="26" spans="1:2" ht="15.6">
      <c r="A26" s="420" t="s">
        <v>524</v>
      </c>
      <c r="B26" s="426" t="s">
        <v>525</v>
      </c>
    </row>
    <row r="27" spans="1:2" ht="29.4" thickBot="1">
      <c r="A27" s="421" t="s">
        <v>519</v>
      </c>
      <c r="B27" s="428" t="s">
        <v>526</v>
      </c>
    </row>
    <row r="28" spans="1:2" ht="16.2" thickBot="1">
      <c r="A28" s="422"/>
      <c r="B28" s="423"/>
    </row>
    <row r="29" spans="1:2" ht="15.6">
      <c r="A29" s="432" t="s">
        <v>528</v>
      </c>
      <c r="B29" s="433"/>
    </row>
    <row r="30" spans="1:2" ht="64.2" customHeight="1">
      <c r="A30" s="495" t="s">
        <v>532</v>
      </c>
      <c r="B30" s="496"/>
    </row>
    <row r="31" spans="1:2" ht="33" customHeight="1">
      <c r="A31" s="497" t="s">
        <v>533</v>
      </c>
      <c r="B31" s="498"/>
    </row>
    <row r="32" spans="1:2" ht="22.2" customHeight="1">
      <c r="A32" s="499" t="s">
        <v>534</v>
      </c>
      <c r="B32" s="500"/>
    </row>
    <row r="33" spans="1:2" ht="15" thickBot="1">
      <c r="A33" s="501"/>
      <c r="B33" s="502"/>
    </row>
  </sheetData>
  <mergeCells count="7">
    <mergeCell ref="A31:B31"/>
    <mergeCell ref="A32:B32"/>
    <mergeCell ref="A1:B1"/>
    <mergeCell ref="A2:B2"/>
    <mergeCell ref="A3:B3"/>
    <mergeCell ref="A30:B30"/>
    <mergeCell ref="A29:B29"/>
  </mergeCells>
  <hyperlinks>
    <hyperlink ref="B6" location="'PIB-MPAL CORRRIENTES ANUAL'!A1" display="Valor Agregado por grandes ramas de actividad, sector Económico y PIB para los 125 municipios de Antioquia anual Cifras a precios corrientes ,  Miles de  millones de pesos"/>
    <hyperlink ref="B7" location="'PIB-MPAL CONSTANTES ANUAL'!A1" display="Valor Agregado por grandes ramas de actividad, sector Económico y PIB para los 125 municipios de Antioquia anual Cifras a precios constantes, Series encadenadas de volumen con año de referencia 2015 Miles de  millones de pesos"/>
    <hyperlink ref="B8" location="'SUBREGIONAL CORRRIENTES ANUAL'!A1" display="Valor Agregado por grandes ramas de actividad, sector Económico y PIB para los 9 subregiones de Antioquia anual Cifras a precios corrientes ,  Miles de  millones de pesos"/>
    <hyperlink ref="B9" location="'SUBREGIONAL CORRRIENTES ANUAL'!A18" display="Participación porcentual del Valor Agregado por grandes ramas de actividad, sector Económico y PIB para los 9 subregiones de Antioquia en el total Departamental anual"/>
    <hyperlink ref="B10" location="'SUBREGIONAL CORRRIENTES ANUAL'!A38" display="Distribución porcentual de las actividades y ramas de económicas en el  valor Agregado, en las 9 subregiones de Antioquia anual"/>
    <hyperlink ref="B11" location="'SUBREGIONAL CORRRIENTES ANUAL'!A52" display="Coeficiente de especialización regional por actividades y ramas de económicas, en las 9 subregiones de Antioquia anual"/>
    <hyperlink ref="B12" location="'Ficha Municipal'!A7" display="Producto Interno Bruto a precios corrientes municipal, subregional y Departamental (miles de Millones de pesos) 2015 - 2020"/>
    <hyperlink ref="B13" location="'Ficha Municipal'!A10" display="Participación % municipal en la subregión y Departamento 2015 - 2020"/>
    <hyperlink ref="B14" location="'Ficha Municipal'!A19" display="Producto Interno Bruto  municipal, Subregional y Departamental en precios constantes, Series encadenadas de volumen con año de referencia 2015,  Años 2015 - 2020 (miles de Millones de pesos)"/>
    <hyperlink ref="B15" location="'Ficha Municipal'!A27" display="Tasa de variación del Producto Interno Bruto a precios constantes municipal, Subregional y Departamental, Series encadenadas de volumen con año de referencia 2015,  2016 - 2020"/>
    <hyperlink ref="B16" location="'Ficha Municipal'!A27" display="Valor Agregado municipal en precios corrientes por sectores 2015 - 2020"/>
    <hyperlink ref="B17" location="'Ficha Municipal'!A44" display="Distribución porcentual del Valor Agregado municipal en precios corrientes por sectores Económicos 2015 - 2020"/>
    <hyperlink ref="B18" location="'Ficha Municipal'!A51" display="Valor Agregado municipal en precios constantes, Series encadenadas de volumen con año de referencia 2015 por sectores Económicos  2015 - 2020"/>
    <hyperlink ref="B19" location="'Ficha Municipal'!A59" display="Tasas de variación valor Agregado municipal en precios constantes, Series encadenadas de volumen con año de referencia 2015 por sectores Económicos  2016 - 2020"/>
    <hyperlink ref="B20" location="'Ficha Municipal'!A89" display="Valor Agregado municipal en precios corrientes por ramas de actividad económica 2015 - 2020"/>
    <hyperlink ref="B21" location="'Ficha Municipal'!A116" display="Distribución del Valor Agregado municipal en precios corrientes por ramas de actividad económica  2015 - 2020"/>
    <hyperlink ref="B22" location="'Ficha Municipal'!A143" display="Valor Agregado municipal en precios constantes, Series encadenadas de volumen con año de referencia 2015, por ramas de actividad 2015 - 2020"/>
    <hyperlink ref="B23" location="'Ficha Municipal'!A161" display="Tasas de variación del valor Agregado municipal a precios constantes, Series encadenadas de volumen con año de referencia 2015, por ramas de actividad"/>
    <hyperlink ref="B24" location="'PIB-Mpal 2015-2020 Corrient '!A1" display="Valor Agregado por grandes ramas de actividad, sector Económico para los 125 municipios de Antioquia, y PIB entre los años 2015 - 2020 Cifras a precios corrientes en miles de millones de pesos"/>
    <hyperlink ref="B25" location="'PIB Mpal 2015-2020 Cons'!A1" display="Valor Agregado por grandes ramas de actividad, sector Económico y PIB para los 125 municipios de Antioquia entre los años 2015 - 2020 Cifras a precios constantes, Series encadenadas de volumen con año de referencia 2015 Miles de  millones de pesos"/>
    <hyperlink ref="B26" location="PIB_DEPTAL_DANE!A1" display="Producto Interno Bruto por departamento de Antioquia - Base 2015"/>
    <hyperlink ref="B27" location="POBLACION!A1" display="POBLACIÓN TOTAL POR MUNICIPIOS DEPARTAMENTO DE ANTIOQUIA 1985 -2035 (Fuente: Retroproyecciones y proyecciones DANE publicadas 22/03/2023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"/>
  <sheetViews>
    <sheetView showGridLines="0" zoomScale="55" zoomScaleNormal="55" workbookViewId="0" topLeftCell="N1">
      <selection activeCell="W2" sqref="W2"/>
    </sheetView>
  </sheetViews>
  <sheetFormatPr defaultColWidth="11.421875" defaultRowHeight="15"/>
  <cols>
    <col min="1" max="1" width="12.57421875" style="0" customWidth="1"/>
    <col min="2" max="2" width="31.8515625" style="0" customWidth="1"/>
    <col min="3" max="3" width="53.7109375" style="0" customWidth="1"/>
    <col min="4" max="4" width="57.7109375" style="0" customWidth="1"/>
    <col min="5" max="5" width="12.28125" style="0" bestFit="1" customWidth="1"/>
    <col min="6" max="6" width="11.7109375" style="0" bestFit="1" customWidth="1"/>
    <col min="7" max="7" width="13.28125" style="0" bestFit="1" customWidth="1"/>
    <col min="8" max="8" width="12.140625" style="0" bestFit="1" customWidth="1"/>
    <col min="9" max="9" width="19.7109375" style="0" bestFit="1" customWidth="1"/>
    <col min="10" max="10" width="17.140625" style="0" bestFit="1" customWidth="1"/>
    <col min="11" max="11" width="11.7109375" style="0" bestFit="1" customWidth="1"/>
    <col min="12" max="12" width="11.28125" style="0" bestFit="1" customWidth="1"/>
    <col min="13" max="13" width="12.421875" style="0" bestFit="1" customWidth="1"/>
    <col min="14" max="14" width="11.7109375" style="0" bestFit="1" customWidth="1"/>
    <col min="15" max="15" width="17.140625" style="0" bestFit="1" customWidth="1"/>
    <col min="16" max="16" width="27.57421875" style="0" bestFit="1" customWidth="1"/>
    <col min="17" max="17" width="12.421875" style="0" bestFit="1" customWidth="1"/>
    <col min="18" max="18" width="12.00390625" style="0" bestFit="1" customWidth="1"/>
    <col min="19" max="19" width="12.421875" style="0" bestFit="1" customWidth="1"/>
    <col min="20" max="20" width="13.7109375" style="0" bestFit="1" customWidth="1"/>
    <col min="21" max="21" width="12.421875" style="0" bestFit="1" customWidth="1"/>
    <col min="22" max="22" width="14.28125" style="0" bestFit="1" customWidth="1"/>
    <col min="24" max="24" width="15.421875" style="0" bestFit="1" customWidth="1"/>
    <col min="25" max="26" width="12.8515625" style="0" bestFit="1" customWidth="1"/>
    <col min="35" max="35" width="13.28125" style="0" bestFit="1" customWidth="1"/>
  </cols>
  <sheetData>
    <row r="1" spans="1:23" ht="23.4">
      <c r="A1" s="446" t="s">
        <v>481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177" t="s">
        <v>418</v>
      </c>
    </row>
    <row r="2" spans="1:23" ht="43.2" customHeight="1" thickBot="1">
      <c r="A2" s="447" t="str">
        <f>"Valor Agregado por grandes ramas de actividad, sector Económico y PIB para los 125 municipios de Antioquia año: "&amp;W2&amp;"
Cifras a precios corrientes ,  Miles de  millones de pesos"</f>
        <v>Valor Agregado por grandes ramas de actividad, sector Económico y PIB para los 125 municipios de Antioquia año: 2020
Cifras a precios corrientes , 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178">
        <v>2020</v>
      </c>
    </row>
    <row r="3" ht="15" thickBot="1"/>
    <row r="4" spans="1:36" ht="193.2" customHeight="1" thickBot="1">
      <c r="A4" s="123" t="s">
        <v>359</v>
      </c>
      <c r="B4" s="124" t="s">
        <v>360</v>
      </c>
      <c r="C4" s="124" t="s">
        <v>361</v>
      </c>
      <c r="D4" s="125" t="s">
        <v>362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254" t="s">
        <v>20</v>
      </c>
      <c r="Q4" s="262" t="s">
        <v>9</v>
      </c>
      <c r="R4" s="134" t="s">
        <v>12</v>
      </c>
      <c r="S4" s="138" t="s">
        <v>21</v>
      </c>
      <c r="T4" s="304" t="s">
        <v>317</v>
      </c>
      <c r="U4" s="299" t="s">
        <v>320</v>
      </c>
      <c r="V4" s="183" t="s">
        <v>318</v>
      </c>
      <c r="W4" s="184" t="s">
        <v>423</v>
      </c>
      <c r="X4" s="20" t="s">
        <v>474</v>
      </c>
      <c r="Y4" s="304" t="s">
        <v>475</v>
      </c>
      <c r="Z4" s="386" t="s">
        <v>476</v>
      </c>
      <c r="AA4" s="304" t="s">
        <v>477</v>
      </c>
      <c r="AB4" s="304" t="s">
        <v>478</v>
      </c>
      <c r="AE4" s="436" t="s">
        <v>428</v>
      </c>
      <c r="AF4" s="436"/>
      <c r="AG4" s="436"/>
      <c r="AH4" s="436"/>
      <c r="AI4" s="436"/>
      <c r="AJ4" s="436"/>
    </row>
    <row r="5" spans="1:36" ht="15">
      <c r="A5" s="144"/>
      <c r="B5" s="145"/>
      <c r="C5" s="135"/>
      <c r="D5" s="136" t="s">
        <v>363</v>
      </c>
      <c r="E5" s="139">
        <f>E6+E17+E24+E31+E42+E60+E80+E104+E128</f>
        <v>9872.000000000004</v>
      </c>
      <c r="F5" s="139">
        <f aca="true" t="shared" si="0" ref="F5:V5">F6+F17+F24+F31+F42+F60+F80+F104+F128</f>
        <v>4893.369208761189</v>
      </c>
      <c r="G5" s="139">
        <f t="shared" si="0"/>
        <v>20586.135463704224</v>
      </c>
      <c r="H5" s="139">
        <f t="shared" si="0"/>
        <v>8132.820008297618</v>
      </c>
      <c r="I5" s="139">
        <f t="shared" si="0"/>
        <v>7105.748059267978</v>
      </c>
      <c r="J5" s="139">
        <f t="shared" si="0"/>
        <v>23856.374503886294</v>
      </c>
      <c r="K5" s="139">
        <f t="shared" si="0"/>
        <v>4335.130307700619</v>
      </c>
      <c r="L5" s="139">
        <f t="shared" si="0"/>
        <v>7874.965099237596</v>
      </c>
      <c r="M5" s="139">
        <f t="shared" si="0"/>
        <v>13795.328338970872</v>
      </c>
      <c r="N5" s="139">
        <f t="shared" si="0"/>
        <v>13366.024612293686</v>
      </c>
      <c r="O5" s="139">
        <f t="shared" si="0"/>
        <v>18464.047258579445</v>
      </c>
      <c r="P5" s="179">
        <f t="shared" si="0"/>
        <v>3518.791115125645</v>
      </c>
      <c r="Q5" s="285">
        <f t="shared" si="0"/>
        <v>14765.369208761196</v>
      </c>
      <c r="R5" s="139">
        <f t="shared" si="0"/>
        <v>28718.955472001846</v>
      </c>
      <c r="S5" s="286">
        <f t="shared" si="0"/>
        <v>92316.40929506214</v>
      </c>
      <c r="T5" s="305">
        <f t="shared" si="0"/>
        <v>135800.73397582516</v>
      </c>
      <c r="U5" s="280">
        <f t="shared" si="0"/>
        <v>12585.820858265963</v>
      </c>
      <c r="V5" s="179">
        <f t="shared" si="0"/>
        <v>148386.55483409113</v>
      </c>
      <c r="W5" s="185">
        <f>V5/$V$5</f>
        <v>1</v>
      </c>
      <c r="X5" s="305">
        <f aca="true" t="shared" si="1" ref="X5">X6+X17+X24+X31+X42+X60+X80+X104+X128</f>
        <v>6649401</v>
      </c>
      <c r="Y5" s="371">
        <f>(T5/X5)*1000000</f>
        <v>20423.00260968246</v>
      </c>
      <c r="Z5" s="376">
        <f>(V5/X5)*1000000</f>
        <v>22315.777742099042</v>
      </c>
      <c r="AA5" s="387">
        <f>LOG(Y5)</f>
        <v>4.310119592841626</v>
      </c>
      <c r="AB5" s="387">
        <f>LOG(Z5)</f>
        <v>4.348612027327836</v>
      </c>
      <c r="AE5" s="437" t="s">
        <v>429</v>
      </c>
      <c r="AF5" s="438"/>
      <c r="AG5" s="438"/>
      <c r="AH5" s="438"/>
      <c r="AI5" s="438"/>
      <c r="AJ5" s="439"/>
    </row>
    <row r="6" spans="1:36" ht="15">
      <c r="A6" s="146" t="s">
        <v>22</v>
      </c>
      <c r="B6" s="137" t="s">
        <v>364</v>
      </c>
      <c r="C6" s="137"/>
      <c r="D6" s="137"/>
      <c r="E6" s="140">
        <f>SUM(E7:E16)</f>
        <v>487.165920228994</v>
      </c>
      <c r="F6" s="140">
        <f aca="true" t="shared" si="2" ref="F6:V6">SUM(F7:F16)</f>
        <v>212.10313663185553</v>
      </c>
      <c r="G6" s="140">
        <f t="shared" si="2"/>
        <v>16297.287207964544</v>
      </c>
      <c r="H6" s="140">
        <f t="shared" si="2"/>
        <v>5494.622502455675</v>
      </c>
      <c r="I6" s="140">
        <f t="shared" si="2"/>
        <v>4073.368108333425</v>
      </c>
      <c r="J6" s="140">
        <f t="shared" si="2"/>
        <v>17470.94639665936</v>
      </c>
      <c r="K6" s="140">
        <f t="shared" si="2"/>
        <v>3149.035730878058</v>
      </c>
      <c r="L6" s="140">
        <f t="shared" si="2"/>
        <v>6950.958659694801</v>
      </c>
      <c r="M6" s="140">
        <f t="shared" si="2"/>
        <v>10749.287925757813</v>
      </c>
      <c r="N6" s="140">
        <f t="shared" si="2"/>
        <v>9539.838551183682</v>
      </c>
      <c r="O6" s="140">
        <f t="shared" si="2"/>
        <v>12930.89827023046</v>
      </c>
      <c r="P6" s="180">
        <f t="shared" si="2"/>
        <v>2547.5610522992406</v>
      </c>
      <c r="Q6" s="287">
        <f t="shared" si="2"/>
        <v>699.2690568608496</v>
      </c>
      <c r="R6" s="140">
        <f t="shared" si="2"/>
        <v>21791.90971042022</v>
      </c>
      <c r="S6" s="288">
        <f t="shared" si="2"/>
        <v>67411.89469503684</v>
      </c>
      <c r="T6" s="306">
        <f t="shared" si="2"/>
        <v>89903.07346231792</v>
      </c>
      <c r="U6" s="281">
        <f t="shared" si="2"/>
        <v>8331.990767624397</v>
      </c>
      <c r="V6" s="180">
        <f t="shared" si="2"/>
        <v>98235.0642299423</v>
      </c>
      <c r="W6" s="185">
        <f aca="true" t="shared" si="3" ref="W6:W69">V6/$V$5</f>
        <v>0.6620213289524615</v>
      </c>
      <c r="X6" s="306">
        <f aca="true" t="shared" si="4" ref="X6">SUM(X7:X16)</f>
        <v>4023130</v>
      </c>
      <c r="Y6" s="369">
        <f aca="true" t="shared" si="5" ref="Y6:Y69">(T6/X6)*1000000</f>
        <v>22346.549443422886</v>
      </c>
      <c r="Z6" s="381">
        <f aca="true" t="shared" si="6" ref="Z6:Z69">(V6/X6)*1000000</f>
        <v>24417.57145057264</v>
      </c>
      <c r="AA6" s="384">
        <f aca="true" t="shared" si="7" ref="AA6:AA69">LOG(Y6)</f>
        <v>4.349210472730953</v>
      </c>
      <c r="AB6" s="384">
        <f aca="true" t="shared" si="8" ref="AB6:AB69">LOG(Z6)</f>
        <v>4.387702467222966</v>
      </c>
      <c r="AE6" s="440" t="s">
        <v>430</v>
      </c>
      <c r="AF6" s="441"/>
      <c r="AG6" s="441"/>
      <c r="AH6" s="441"/>
      <c r="AI6" s="441"/>
      <c r="AJ6" s="442"/>
    </row>
    <row r="7" spans="1:36" ht="15">
      <c r="A7" s="117" t="s">
        <v>192</v>
      </c>
      <c r="B7" s="114" t="s">
        <v>24</v>
      </c>
      <c r="C7" s="115" t="s">
        <v>365</v>
      </c>
      <c r="D7" s="114" t="s">
        <v>366</v>
      </c>
      <c r="E7" s="141">
        <f>SUMIFS('PIB-Mpal 2015-2020 Corrient '!H$5:H$759,'PIB-Mpal 2015-2020 Corrient '!$A$5:$A$759,$W$2,'PIB-Mpal 2015-2020 Corrient '!$E$5:$E$759,$A7)</f>
        <v>157.58429529695033</v>
      </c>
      <c r="F7" s="141">
        <f>SUMIFS('PIB-Mpal 2015-2020 Corrient '!I$5:I$759,'PIB-Mpal 2015-2020 Corrient '!$A$5:$A$759,$W$2,'PIB-Mpal 2015-2020 Corrient '!$E$5:$E$759,$A7)</f>
        <v>6.770414491298908</v>
      </c>
      <c r="G7" s="141">
        <f>SUMIFS('PIB-Mpal 2015-2020 Corrient '!K$5:K$759,'PIB-Mpal 2015-2020 Corrient '!$A$5:$A$759,$W$2,'PIB-Mpal 2015-2020 Corrient '!$E$5:$E$759,$A7)</f>
        <v>7416.60724202826</v>
      </c>
      <c r="H7" s="141">
        <f>SUMIFS('PIB-Mpal 2015-2020 Corrient '!L$5:L$759,'PIB-Mpal 2015-2020 Corrient '!$A$5:$A$759,$W$2,'PIB-Mpal 2015-2020 Corrient '!$E$5:$E$759,$A7)</f>
        <v>3600.4172717753318</v>
      </c>
      <c r="I7" s="141">
        <f>SUMIFS('PIB-Mpal 2015-2020 Corrient '!N$5:N$759,'PIB-Mpal 2015-2020 Corrient '!$A$5:$A$759,$W$2,'PIB-Mpal 2015-2020 Corrient '!$E$5:$E$759,$A7)</f>
        <v>2517.806698747896</v>
      </c>
      <c r="J7" s="141">
        <f>SUMIFS('PIB-Mpal 2015-2020 Corrient '!O$5:O$759,'PIB-Mpal 2015-2020 Corrient '!$A$5:$A$759,$W$2,'PIB-Mpal 2015-2020 Corrient '!$E$5:$E$759,$A7)</f>
        <v>11312.779986648566</v>
      </c>
      <c r="K7" s="141">
        <f>SUMIFS('PIB-Mpal 2015-2020 Corrient '!P$5:P$759,'PIB-Mpal 2015-2020 Corrient '!$A$5:$A$759,$W$2,'PIB-Mpal 2015-2020 Corrient '!$E$5:$E$759,$A7)</f>
        <v>1966.4257061224152</v>
      </c>
      <c r="L7" s="141">
        <f>SUMIFS('PIB-Mpal 2015-2020 Corrient '!Q$5:Q$759,'PIB-Mpal 2015-2020 Corrient '!$A$5:$A$759,$W$2,'PIB-Mpal 2015-2020 Corrient '!$E$5:$E$759,$A7)</f>
        <v>5856.077551536114</v>
      </c>
      <c r="M7" s="141">
        <f>SUMIFS('PIB-Mpal 2015-2020 Corrient '!R$5:R$759,'PIB-Mpal 2015-2020 Corrient '!$A$5:$A$759,$W$2,'PIB-Mpal 2015-2020 Corrient '!$E$5:$E$759,$A7)</f>
        <v>6956.505749165568</v>
      </c>
      <c r="N7" s="141">
        <f>SUMIFS('PIB-Mpal 2015-2020 Corrient '!S$5:S$759,'PIB-Mpal 2015-2020 Corrient '!$A$5:$A$759,$W$2,'PIB-Mpal 2015-2020 Corrient '!$E$5:$E$759,$A7)</f>
        <v>6265.14133765136</v>
      </c>
      <c r="O7" s="141">
        <f>SUMIFS('PIB-Mpal 2015-2020 Corrient '!T$5:T$759,'PIB-Mpal 2015-2020 Corrient '!$A$5:$A$759,$W$2,'PIB-Mpal 2015-2020 Corrient '!$E$5:$E$759,$A7)</f>
        <v>9248.038519756741</v>
      </c>
      <c r="P7" s="246">
        <f>SUMIFS('PIB-Mpal 2015-2020 Corrient '!U$5:U$759,'PIB-Mpal 2015-2020 Corrient '!$A$5:$A$759,$W$2,'PIB-Mpal 2015-2020 Corrient '!$E$5:$E$759,$A7)</f>
        <v>1607.1888046542165</v>
      </c>
      <c r="Q7" s="252">
        <f>SUMIFS('PIB-Mpal 2015-2020 Corrient '!J$5:J$759,'PIB-Mpal 2015-2020 Corrient '!$A$5:$A$759,$W$2,'PIB-Mpal 2015-2020 Corrient '!$E$5:$E$759,$A7)</f>
        <v>164.35470978824924</v>
      </c>
      <c r="R7" s="142">
        <f>SUMIFS('PIB-Mpal 2015-2020 Corrient '!M$5:M$759,'PIB-Mpal 2015-2020 Corrient '!$A$5:$A$759,$W$2,'PIB-Mpal 2015-2020 Corrient '!$E$5:$E$759,$A7)</f>
        <v>11017.024513803592</v>
      </c>
      <c r="S7" s="143">
        <f>SUMIFS('PIB-Mpal 2015-2020 Corrient '!V$5:V$759,'PIB-Mpal 2015-2020 Corrient '!$A$5:$A$759,$W$2,'PIB-Mpal 2015-2020 Corrient '!$E$5:$E$759,$A7)</f>
        <v>45729.96435428287</v>
      </c>
      <c r="T7" s="307">
        <f>SUMIFS('PIB-Mpal 2015-2020 Corrient '!W$5:W$759,'PIB-Mpal 2015-2020 Corrient '!$A$5:$A$759,$W$2,'PIB-Mpal 2015-2020 Corrient '!$E$5:$E$759,$A7)</f>
        <v>56911.34357787471</v>
      </c>
      <c r="U7" s="300">
        <f>SUMIFS('PIB-Mpal 2015-2020 Corrient '!X$5:X$759,'PIB-Mpal 2015-2020 Corrient '!$A$5:$A$759,$W$2,'PIB-Mpal 2015-2020 Corrient '!$E$5:$E$759,$A7)</f>
        <v>5274.351898666789</v>
      </c>
      <c r="V7" s="181">
        <f>SUMIFS('PIB-Mpal 2015-2020 Corrient '!Y$5:Y$759,'PIB-Mpal 2015-2020 Corrient '!$A$5:$A$759,$W$2,'PIB-Mpal 2015-2020 Corrient '!$E$5:$E$759,$A7)</f>
        <v>62185.6954765415</v>
      </c>
      <c r="W7" s="185">
        <f t="shared" si="3"/>
        <v>0.41907904355667824</v>
      </c>
      <c r="X7" s="379">
        <f>INDEX(POBLACION!$C$4:$W$128,MATCH(A7,POBLACION!$A$4:$A$128,0),MATCH($W$2,POBLACION!$C$3:$W$3,0))</f>
        <v>2519592</v>
      </c>
      <c r="Y7" s="369">
        <f t="shared" si="5"/>
        <v>22587.52352677525</v>
      </c>
      <c r="Z7" s="381">
        <f t="shared" si="6"/>
        <v>24680.859232979587</v>
      </c>
      <c r="AA7" s="384">
        <f t="shared" si="7"/>
        <v>4.353868617922872</v>
      </c>
      <c r="AB7" s="384">
        <f t="shared" si="8"/>
        <v>4.392360275038922</v>
      </c>
      <c r="AE7" s="443" t="s">
        <v>331</v>
      </c>
      <c r="AF7" s="444"/>
      <c r="AG7" s="444"/>
      <c r="AH7" s="444"/>
      <c r="AI7" s="444"/>
      <c r="AJ7" s="445"/>
    </row>
    <row r="8" spans="1:36" ht="15">
      <c r="A8" s="117" t="s">
        <v>193</v>
      </c>
      <c r="B8" s="114" t="s">
        <v>24</v>
      </c>
      <c r="C8" s="115" t="s">
        <v>365</v>
      </c>
      <c r="D8" s="114" t="s">
        <v>27</v>
      </c>
      <c r="E8" s="141">
        <f>SUMIFS('PIB-Mpal 2015-2020 Corrient '!H$5:H$759,'PIB-Mpal 2015-2020 Corrient '!$A$5:$A$759,$W$2,'PIB-Mpal 2015-2020 Corrient '!$E$5:$E$759,$A8)</f>
        <v>108.12154593421639</v>
      </c>
      <c r="F8" s="141">
        <f>SUMIFS('PIB-Mpal 2015-2020 Corrient '!I$5:I$759,'PIB-Mpal 2015-2020 Corrient '!$A$5:$A$759,$W$2,'PIB-Mpal 2015-2020 Corrient '!$E$5:$E$759,$A8)</f>
        <v>8.792579987534182</v>
      </c>
      <c r="G8" s="141">
        <f>SUMIFS('PIB-Mpal 2015-2020 Corrient '!K$5:K$759,'PIB-Mpal 2015-2020 Corrient '!$A$5:$A$759,$W$2,'PIB-Mpal 2015-2020 Corrient '!$E$5:$E$759,$A8)</f>
        <v>353.13834492967686</v>
      </c>
      <c r="H8" s="141">
        <f>SUMIFS('PIB-Mpal 2015-2020 Corrient '!L$5:L$759,'PIB-Mpal 2015-2020 Corrient '!$A$5:$A$759,$W$2,'PIB-Mpal 2015-2020 Corrient '!$E$5:$E$759,$A8)</f>
        <v>89.43607095160979</v>
      </c>
      <c r="I8" s="141">
        <f>SUMIFS('PIB-Mpal 2015-2020 Corrient '!N$5:N$759,'PIB-Mpal 2015-2020 Corrient '!$A$5:$A$759,$W$2,'PIB-Mpal 2015-2020 Corrient '!$E$5:$E$759,$A8)</f>
        <v>141.18862395621778</v>
      </c>
      <c r="J8" s="141">
        <f>SUMIFS('PIB-Mpal 2015-2020 Corrient '!O$5:O$759,'PIB-Mpal 2015-2020 Corrient '!$A$5:$A$759,$W$2,'PIB-Mpal 2015-2020 Corrient '!$E$5:$E$759,$A8)</f>
        <v>148.07097186683603</v>
      </c>
      <c r="K8" s="141">
        <f>SUMIFS('PIB-Mpal 2015-2020 Corrient '!P$5:P$759,'PIB-Mpal 2015-2020 Corrient '!$A$5:$A$759,$W$2,'PIB-Mpal 2015-2020 Corrient '!$E$5:$E$759,$A8)</f>
        <v>16.166512355240084</v>
      </c>
      <c r="L8" s="141">
        <f>SUMIFS('PIB-Mpal 2015-2020 Corrient '!Q$5:Q$759,'PIB-Mpal 2015-2020 Corrient '!$A$5:$A$759,$W$2,'PIB-Mpal 2015-2020 Corrient '!$E$5:$E$759,$A8)</f>
        <v>8.818583999264192</v>
      </c>
      <c r="M8" s="141">
        <f>SUMIFS('PIB-Mpal 2015-2020 Corrient '!R$5:R$759,'PIB-Mpal 2015-2020 Corrient '!$A$5:$A$759,$W$2,'PIB-Mpal 2015-2020 Corrient '!$E$5:$E$759,$A8)</f>
        <v>51.09472603590415</v>
      </c>
      <c r="N8" s="141">
        <f>SUMIFS('PIB-Mpal 2015-2020 Corrient '!S$5:S$759,'PIB-Mpal 2015-2020 Corrient '!$A$5:$A$759,$W$2,'PIB-Mpal 2015-2020 Corrient '!$E$5:$E$759,$A8)</f>
        <v>67.87109607891871</v>
      </c>
      <c r="O8" s="141">
        <f>SUMIFS('PIB-Mpal 2015-2020 Corrient '!T$5:T$759,'PIB-Mpal 2015-2020 Corrient '!$A$5:$A$759,$W$2,'PIB-Mpal 2015-2020 Corrient '!$E$5:$E$759,$A8)</f>
        <v>48.73292294712986</v>
      </c>
      <c r="P8" s="246">
        <f>SUMIFS('PIB-Mpal 2015-2020 Corrient '!U$5:U$759,'PIB-Mpal 2015-2020 Corrient '!$A$5:$A$759,$W$2,'PIB-Mpal 2015-2020 Corrient '!$E$5:$E$759,$A8)</f>
        <v>16.504357028312562</v>
      </c>
      <c r="Q8" s="252">
        <f>SUMIFS('PIB-Mpal 2015-2020 Corrient '!J$5:J$759,'PIB-Mpal 2015-2020 Corrient '!$A$5:$A$759,$W$2,'PIB-Mpal 2015-2020 Corrient '!$E$5:$E$759,$A8)</f>
        <v>116.91412592175057</v>
      </c>
      <c r="R8" s="142">
        <f>SUMIFS('PIB-Mpal 2015-2020 Corrient '!M$5:M$759,'PIB-Mpal 2015-2020 Corrient '!$A$5:$A$759,$W$2,'PIB-Mpal 2015-2020 Corrient '!$E$5:$E$759,$A8)</f>
        <v>442.57441588128665</v>
      </c>
      <c r="S8" s="143">
        <f>SUMIFS('PIB-Mpal 2015-2020 Corrient '!V$5:V$759,'PIB-Mpal 2015-2020 Corrient '!$A$5:$A$759,$W$2,'PIB-Mpal 2015-2020 Corrient '!$E$5:$E$759,$A8)</f>
        <v>498.4477942678233</v>
      </c>
      <c r="T8" s="307">
        <f>SUMIFS('PIB-Mpal 2015-2020 Corrient '!W$5:W$759,'PIB-Mpal 2015-2020 Corrient '!$A$5:$A$759,$W$2,'PIB-Mpal 2015-2020 Corrient '!$E$5:$E$759,$A8)</f>
        <v>1057.9363360708605</v>
      </c>
      <c r="U8" s="300">
        <f>SUMIFS('PIB-Mpal 2015-2020 Corrient '!X$5:X$759,'PIB-Mpal 2015-2020 Corrient '!$A$5:$A$759,$W$2,'PIB-Mpal 2015-2020 Corrient '!$E$5:$E$759,$A8)</f>
        <v>98.05153935128874</v>
      </c>
      <c r="V8" s="181">
        <f>SUMIFS('PIB-Mpal 2015-2020 Corrient '!Y$5:Y$759,'PIB-Mpal 2015-2020 Corrient '!$A$5:$A$759,$W$2,'PIB-Mpal 2015-2020 Corrient '!$E$5:$E$759,$A8)</f>
        <v>1155.9878754221493</v>
      </c>
      <c r="W8" s="185">
        <f t="shared" si="3"/>
        <v>0.007790381525567749</v>
      </c>
      <c r="X8" s="379">
        <f>INDEX(POBLACION!$C$4:$W$128,MATCH(A8,POBLACION!$A$4:$A$128,0),MATCH($W$2,POBLACION!$C$3:$W$3,0))</f>
        <v>53996</v>
      </c>
      <c r="Y8" s="369">
        <f t="shared" si="5"/>
        <v>19592.86495427181</v>
      </c>
      <c r="Z8" s="381">
        <f t="shared" si="6"/>
        <v>21408.768712907426</v>
      </c>
      <c r="AA8" s="384">
        <f t="shared" si="7"/>
        <v>4.29209794507376</v>
      </c>
      <c r="AB8" s="384">
        <f t="shared" si="8"/>
        <v>4.330591690341286</v>
      </c>
      <c r="AE8" s="437" t="s">
        <v>431</v>
      </c>
      <c r="AF8" s="438"/>
      <c r="AG8" s="438"/>
      <c r="AH8" s="438"/>
      <c r="AI8" s="438"/>
      <c r="AJ8" s="439"/>
    </row>
    <row r="9" spans="1:36" ht="15">
      <c r="A9" s="117" t="s">
        <v>194</v>
      </c>
      <c r="B9" s="114" t="s">
        <v>24</v>
      </c>
      <c r="C9" s="115" t="s">
        <v>365</v>
      </c>
      <c r="D9" s="114" t="s">
        <v>28</v>
      </c>
      <c r="E9" s="141">
        <f>SUMIFS('PIB-Mpal 2015-2020 Corrient '!H$5:H$759,'PIB-Mpal 2015-2020 Corrient '!$A$5:$A$759,$W$2,'PIB-Mpal 2015-2020 Corrient '!$E$5:$E$759,$A9)</f>
        <v>37.776268392285566</v>
      </c>
      <c r="F9" s="141">
        <f>SUMIFS('PIB-Mpal 2015-2020 Corrient '!I$5:I$759,'PIB-Mpal 2015-2020 Corrient '!$A$5:$A$759,$W$2,'PIB-Mpal 2015-2020 Corrient '!$E$5:$E$759,$A9)</f>
        <v>1.6721652036712271</v>
      </c>
      <c r="G9" s="141">
        <f>SUMIFS('PIB-Mpal 2015-2020 Corrient '!K$5:K$759,'PIB-Mpal 2015-2020 Corrient '!$A$5:$A$759,$W$2,'PIB-Mpal 2015-2020 Corrient '!$E$5:$E$759,$A9)</f>
        <v>613.0447388797476</v>
      </c>
      <c r="H9" s="141">
        <f>SUMIFS('PIB-Mpal 2015-2020 Corrient '!L$5:L$759,'PIB-Mpal 2015-2020 Corrient '!$A$5:$A$759,$W$2,'PIB-Mpal 2015-2020 Corrient '!$E$5:$E$759,$A9)</f>
        <v>382.19634817382257</v>
      </c>
      <c r="I9" s="141">
        <f>SUMIFS('PIB-Mpal 2015-2020 Corrient '!N$5:N$759,'PIB-Mpal 2015-2020 Corrient '!$A$5:$A$759,$W$2,'PIB-Mpal 2015-2020 Corrient '!$E$5:$E$759,$A9)</f>
        <v>274.8904360498947</v>
      </c>
      <c r="J9" s="141">
        <f>SUMIFS('PIB-Mpal 2015-2020 Corrient '!O$5:O$759,'PIB-Mpal 2015-2020 Corrient '!$A$5:$A$759,$W$2,'PIB-Mpal 2015-2020 Corrient '!$E$5:$E$759,$A9)</f>
        <v>1429.2504408690224</v>
      </c>
      <c r="K9" s="141">
        <f>SUMIFS('PIB-Mpal 2015-2020 Corrient '!P$5:P$759,'PIB-Mpal 2015-2020 Corrient '!$A$5:$A$759,$W$2,'PIB-Mpal 2015-2020 Corrient '!$E$5:$E$759,$A9)</f>
        <v>298.04413192440296</v>
      </c>
      <c r="L9" s="141">
        <f>SUMIFS('PIB-Mpal 2015-2020 Corrient '!Q$5:Q$759,'PIB-Mpal 2015-2020 Corrient '!$A$5:$A$759,$W$2,'PIB-Mpal 2015-2020 Corrient '!$E$5:$E$759,$A9)</f>
        <v>202.4763815681529</v>
      </c>
      <c r="M9" s="141">
        <f>SUMIFS('PIB-Mpal 2015-2020 Corrient '!R$5:R$759,'PIB-Mpal 2015-2020 Corrient '!$A$5:$A$759,$W$2,'PIB-Mpal 2015-2020 Corrient '!$E$5:$E$759,$A9)</f>
        <v>746.5591282019548</v>
      </c>
      <c r="N9" s="141">
        <f>SUMIFS('PIB-Mpal 2015-2020 Corrient '!S$5:S$759,'PIB-Mpal 2015-2020 Corrient '!$A$5:$A$759,$W$2,'PIB-Mpal 2015-2020 Corrient '!$E$5:$E$759,$A9)</f>
        <v>621.9442066756723</v>
      </c>
      <c r="O9" s="141">
        <f>SUMIFS('PIB-Mpal 2015-2020 Corrient '!T$5:T$759,'PIB-Mpal 2015-2020 Corrient '!$A$5:$A$759,$W$2,'PIB-Mpal 2015-2020 Corrient '!$E$5:$E$759,$A9)</f>
        <v>929.2236448030263</v>
      </c>
      <c r="P9" s="246">
        <f>SUMIFS('PIB-Mpal 2015-2020 Corrient '!U$5:U$759,'PIB-Mpal 2015-2020 Corrient '!$A$5:$A$759,$W$2,'PIB-Mpal 2015-2020 Corrient '!$E$5:$E$759,$A9)</f>
        <v>256.10283350794913</v>
      </c>
      <c r="Q9" s="252">
        <f>SUMIFS('PIB-Mpal 2015-2020 Corrient '!J$5:J$759,'PIB-Mpal 2015-2020 Corrient '!$A$5:$A$759,$W$2,'PIB-Mpal 2015-2020 Corrient '!$E$5:$E$759,$A9)</f>
        <v>39.44843359595679</v>
      </c>
      <c r="R9" s="142">
        <f>SUMIFS('PIB-Mpal 2015-2020 Corrient '!M$5:M$759,'PIB-Mpal 2015-2020 Corrient '!$A$5:$A$759,$W$2,'PIB-Mpal 2015-2020 Corrient '!$E$5:$E$759,$A9)</f>
        <v>995.2410870535701</v>
      </c>
      <c r="S9" s="143">
        <f>SUMIFS('PIB-Mpal 2015-2020 Corrient '!V$5:V$759,'PIB-Mpal 2015-2020 Corrient '!$A$5:$A$759,$W$2,'PIB-Mpal 2015-2020 Corrient '!$E$5:$E$759,$A9)</f>
        <v>4758.491203600076</v>
      </c>
      <c r="T9" s="307">
        <f>SUMIFS('PIB-Mpal 2015-2020 Corrient '!W$5:W$759,'PIB-Mpal 2015-2020 Corrient '!$A$5:$A$759,$W$2,'PIB-Mpal 2015-2020 Corrient '!$E$5:$E$759,$A9)</f>
        <v>5793.180724249603</v>
      </c>
      <c r="U9" s="300">
        <f>SUMIFS('PIB-Mpal 2015-2020 Corrient '!X$5:X$759,'PIB-Mpal 2015-2020 Corrient '!$A$5:$A$759,$W$2,'PIB-Mpal 2015-2020 Corrient '!$E$5:$E$759,$A9)</f>
        <v>536.890867934757</v>
      </c>
      <c r="V9" s="181">
        <f>SUMIFS('PIB-Mpal 2015-2020 Corrient '!Y$5:Y$759,'PIB-Mpal 2015-2020 Corrient '!$A$5:$A$759,$W$2,'PIB-Mpal 2015-2020 Corrient '!$E$5:$E$759,$A9)</f>
        <v>6330.07159218436</v>
      </c>
      <c r="W9" s="185">
        <f t="shared" si="3"/>
        <v>0.042659333921876694</v>
      </c>
      <c r="X9" s="379">
        <f>INDEX(POBLACION!$C$4:$W$128,MATCH(A9,POBLACION!$A$4:$A$128,0),MATCH($W$2,POBLACION!$C$3:$W$3,0))</f>
        <v>544549</v>
      </c>
      <c r="Y9" s="369">
        <f t="shared" si="5"/>
        <v>10638.492999251865</v>
      </c>
      <c r="Z9" s="381">
        <f t="shared" si="6"/>
        <v>11624.429743116525</v>
      </c>
      <c r="AA9" s="384">
        <f t="shared" si="7"/>
        <v>4.0268801121260935</v>
      </c>
      <c r="AB9" s="384">
        <f t="shared" si="8"/>
        <v>4.06537165700351</v>
      </c>
      <c r="AE9" s="440" t="s">
        <v>333</v>
      </c>
      <c r="AF9" s="441"/>
      <c r="AG9" s="441"/>
      <c r="AH9" s="441"/>
      <c r="AI9" s="441"/>
      <c r="AJ9" s="442"/>
    </row>
    <row r="10" spans="1:36" ht="15">
      <c r="A10" s="117" t="s">
        <v>195</v>
      </c>
      <c r="B10" s="114" t="s">
        <v>24</v>
      </c>
      <c r="C10" s="115" t="s">
        <v>365</v>
      </c>
      <c r="D10" s="114" t="s">
        <v>30</v>
      </c>
      <c r="E10" s="141">
        <f>SUMIFS('PIB-Mpal 2015-2020 Corrient '!H$5:H$759,'PIB-Mpal 2015-2020 Corrient '!$A$5:$A$759,$W$2,'PIB-Mpal 2015-2020 Corrient '!$E$5:$E$759,$A10)</f>
        <v>60.86226548300852</v>
      </c>
      <c r="F10" s="141">
        <f>SUMIFS('PIB-Mpal 2015-2020 Corrient '!I$5:I$759,'PIB-Mpal 2015-2020 Corrient '!$A$5:$A$759,$W$2,'PIB-Mpal 2015-2020 Corrient '!$E$5:$E$759,$A10)</f>
        <v>2.5735288503667206</v>
      </c>
      <c r="G10" s="141">
        <f>SUMIFS('PIB-Mpal 2015-2020 Corrient '!K$5:K$759,'PIB-Mpal 2015-2020 Corrient '!$A$5:$A$759,$W$2,'PIB-Mpal 2015-2020 Corrient '!$E$5:$E$759,$A10)</f>
        <v>256.85667853003815</v>
      </c>
      <c r="H10" s="141">
        <f>SUMIFS('PIB-Mpal 2015-2020 Corrient '!L$5:L$759,'PIB-Mpal 2015-2020 Corrient '!$A$5:$A$759,$W$2,'PIB-Mpal 2015-2020 Corrient '!$E$5:$E$759,$A10)</f>
        <v>54.8846050299955</v>
      </c>
      <c r="I10" s="141">
        <f>SUMIFS('PIB-Mpal 2015-2020 Corrient '!N$5:N$759,'PIB-Mpal 2015-2020 Corrient '!$A$5:$A$759,$W$2,'PIB-Mpal 2015-2020 Corrient '!$E$5:$E$759,$A10)</f>
        <v>45.80669132694243</v>
      </c>
      <c r="J10" s="141">
        <f>SUMIFS('PIB-Mpal 2015-2020 Corrient '!O$5:O$759,'PIB-Mpal 2015-2020 Corrient '!$A$5:$A$759,$W$2,'PIB-Mpal 2015-2020 Corrient '!$E$5:$E$759,$A10)</f>
        <v>229.46694451106356</v>
      </c>
      <c r="K10" s="141">
        <f>SUMIFS('PIB-Mpal 2015-2020 Corrient '!P$5:P$759,'PIB-Mpal 2015-2020 Corrient '!$A$5:$A$759,$W$2,'PIB-Mpal 2015-2020 Corrient '!$E$5:$E$759,$A10)</f>
        <v>50.519714275608514</v>
      </c>
      <c r="L10" s="141">
        <f>SUMIFS('PIB-Mpal 2015-2020 Corrient '!Q$5:Q$759,'PIB-Mpal 2015-2020 Corrient '!$A$5:$A$759,$W$2,'PIB-Mpal 2015-2020 Corrient '!$E$5:$E$759,$A10)</f>
        <v>37.25680788171434</v>
      </c>
      <c r="M10" s="141">
        <f>SUMIFS('PIB-Mpal 2015-2020 Corrient '!R$5:R$759,'PIB-Mpal 2015-2020 Corrient '!$A$5:$A$759,$W$2,'PIB-Mpal 2015-2020 Corrient '!$E$5:$E$759,$A10)</f>
        <v>134.50704662475164</v>
      </c>
      <c r="N10" s="141">
        <f>SUMIFS('PIB-Mpal 2015-2020 Corrient '!S$5:S$759,'PIB-Mpal 2015-2020 Corrient '!$A$5:$A$759,$W$2,'PIB-Mpal 2015-2020 Corrient '!$E$5:$E$759,$A10)</f>
        <v>106.28022979098341</v>
      </c>
      <c r="O10" s="141">
        <f>SUMIFS('PIB-Mpal 2015-2020 Corrient '!T$5:T$759,'PIB-Mpal 2015-2020 Corrient '!$A$5:$A$759,$W$2,'PIB-Mpal 2015-2020 Corrient '!$E$5:$E$759,$A10)</f>
        <v>133.80992743553387</v>
      </c>
      <c r="P10" s="246">
        <f>SUMIFS('PIB-Mpal 2015-2020 Corrient '!U$5:U$759,'PIB-Mpal 2015-2020 Corrient '!$A$5:$A$759,$W$2,'PIB-Mpal 2015-2020 Corrient '!$E$5:$E$759,$A10)</f>
        <v>32.5290310920245</v>
      </c>
      <c r="Q10" s="252">
        <f>SUMIFS('PIB-Mpal 2015-2020 Corrient '!J$5:J$759,'PIB-Mpal 2015-2020 Corrient '!$A$5:$A$759,$W$2,'PIB-Mpal 2015-2020 Corrient '!$E$5:$E$759,$A10)</f>
        <v>63.43579433337524</v>
      </c>
      <c r="R10" s="142">
        <f>SUMIFS('PIB-Mpal 2015-2020 Corrient '!M$5:M$759,'PIB-Mpal 2015-2020 Corrient '!$A$5:$A$759,$W$2,'PIB-Mpal 2015-2020 Corrient '!$E$5:$E$759,$A10)</f>
        <v>311.74128356003365</v>
      </c>
      <c r="S10" s="143">
        <f>SUMIFS('PIB-Mpal 2015-2020 Corrient '!V$5:V$759,'PIB-Mpal 2015-2020 Corrient '!$A$5:$A$759,$W$2,'PIB-Mpal 2015-2020 Corrient '!$E$5:$E$759,$A10)</f>
        <v>770.1763929386223</v>
      </c>
      <c r="T10" s="307">
        <f>SUMIFS('PIB-Mpal 2015-2020 Corrient '!W$5:W$759,'PIB-Mpal 2015-2020 Corrient '!$A$5:$A$759,$W$2,'PIB-Mpal 2015-2020 Corrient '!$E$5:$E$759,$A10)</f>
        <v>1145.3534708320312</v>
      </c>
      <c r="U10" s="300">
        <f>SUMIFS('PIB-Mpal 2015-2020 Corrient '!X$5:X$759,'PIB-Mpal 2015-2020 Corrient '!$A$5:$A$759,$W$2,'PIB-Mpal 2015-2020 Corrient '!$E$5:$E$759,$A10)</f>
        <v>106.14988056596142</v>
      </c>
      <c r="V10" s="181">
        <f>SUMIFS('PIB-Mpal 2015-2020 Corrient '!Y$5:Y$759,'PIB-Mpal 2015-2020 Corrient '!$A$5:$A$759,$W$2,'PIB-Mpal 2015-2020 Corrient '!$E$5:$E$759,$A10)</f>
        <v>1251.5033513979927</v>
      </c>
      <c r="W10" s="185">
        <f t="shared" si="3"/>
        <v>0.008434075127610319</v>
      </c>
      <c r="X10" s="379">
        <f>INDEX(POBLACION!$C$4:$W$128,MATCH(A10,POBLACION!$A$4:$A$128,0),MATCH($W$2,POBLACION!$C$3:$W$3,0))</f>
        <v>82827</v>
      </c>
      <c r="Y10" s="369">
        <f t="shared" si="5"/>
        <v>13828.262170934975</v>
      </c>
      <c r="Z10" s="381">
        <f t="shared" si="6"/>
        <v>15109.84765110402</v>
      </c>
      <c r="AA10" s="384">
        <f t="shared" si="7"/>
        <v>4.140767604766163</v>
      </c>
      <c r="AB10" s="384">
        <f t="shared" si="8"/>
        <v>4.179260085476126</v>
      </c>
      <c r="AE10" s="443" t="s">
        <v>11</v>
      </c>
      <c r="AF10" s="444"/>
      <c r="AG10" s="444"/>
      <c r="AH10" s="444"/>
      <c r="AI10" s="444"/>
      <c r="AJ10" s="445"/>
    </row>
    <row r="11" spans="1:36" ht="15">
      <c r="A11" s="117" t="s">
        <v>196</v>
      </c>
      <c r="B11" s="114" t="s">
        <v>24</v>
      </c>
      <c r="C11" s="115" t="s">
        <v>365</v>
      </c>
      <c r="D11" s="114" t="s">
        <v>31</v>
      </c>
      <c r="E11" s="141">
        <f>SUMIFS('PIB-Mpal 2015-2020 Corrient '!H$5:H$759,'PIB-Mpal 2015-2020 Corrient '!$A$5:$A$759,$W$2,'PIB-Mpal 2015-2020 Corrient '!$E$5:$E$759,$A11)</f>
        <v>9.210129594648613</v>
      </c>
      <c r="F11" s="141">
        <f>SUMIFS('PIB-Mpal 2015-2020 Corrient '!I$5:I$759,'PIB-Mpal 2015-2020 Corrient '!$A$5:$A$759,$W$2,'PIB-Mpal 2015-2020 Corrient '!$E$5:$E$759,$A11)</f>
        <v>0.4254945935858636</v>
      </c>
      <c r="G11" s="141">
        <f>SUMIFS('PIB-Mpal 2015-2020 Corrient '!K$5:K$759,'PIB-Mpal 2015-2020 Corrient '!$A$5:$A$759,$W$2,'PIB-Mpal 2015-2020 Corrient '!$E$5:$E$759,$A11)</f>
        <v>465.65518301011537</v>
      </c>
      <c r="H11" s="141">
        <f>SUMIFS('PIB-Mpal 2015-2020 Corrient '!L$5:L$759,'PIB-Mpal 2015-2020 Corrient '!$A$5:$A$759,$W$2,'PIB-Mpal 2015-2020 Corrient '!$E$5:$E$759,$A11)</f>
        <v>132.93605152161115</v>
      </c>
      <c r="I11" s="141">
        <f>SUMIFS('PIB-Mpal 2015-2020 Corrient '!N$5:N$759,'PIB-Mpal 2015-2020 Corrient '!$A$5:$A$759,$W$2,'PIB-Mpal 2015-2020 Corrient '!$E$5:$E$759,$A11)</f>
        <v>55.678873840091896</v>
      </c>
      <c r="J11" s="141">
        <f>SUMIFS('PIB-Mpal 2015-2020 Corrient '!O$5:O$759,'PIB-Mpal 2015-2020 Corrient '!$A$5:$A$759,$W$2,'PIB-Mpal 2015-2020 Corrient '!$E$5:$E$759,$A11)</f>
        <v>242.26724481901007</v>
      </c>
      <c r="K11" s="141">
        <f>SUMIFS('PIB-Mpal 2015-2020 Corrient '!P$5:P$759,'PIB-Mpal 2015-2020 Corrient '!$A$5:$A$759,$W$2,'PIB-Mpal 2015-2020 Corrient '!$E$5:$E$759,$A11)</f>
        <v>52.296527451211595</v>
      </c>
      <c r="L11" s="141">
        <f>SUMIFS('PIB-Mpal 2015-2020 Corrient '!Q$5:Q$759,'PIB-Mpal 2015-2020 Corrient '!$A$5:$A$759,$W$2,'PIB-Mpal 2015-2020 Corrient '!$E$5:$E$759,$A11)</f>
        <v>30.124334869769417</v>
      </c>
      <c r="M11" s="141">
        <f>SUMIFS('PIB-Mpal 2015-2020 Corrient '!R$5:R$759,'PIB-Mpal 2015-2020 Corrient '!$A$5:$A$759,$W$2,'PIB-Mpal 2015-2020 Corrient '!$E$5:$E$759,$A11)</f>
        <v>152.9212400503599</v>
      </c>
      <c r="N11" s="141">
        <f>SUMIFS('PIB-Mpal 2015-2020 Corrient '!S$5:S$759,'PIB-Mpal 2015-2020 Corrient '!$A$5:$A$759,$W$2,'PIB-Mpal 2015-2020 Corrient '!$E$5:$E$759,$A11)</f>
        <v>115.03121844590932</v>
      </c>
      <c r="O11" s="141">
        <f>SUMIFS('PIB-Mpal 2015-2020 Corrient '!T$5:T$759,'PIB-Mpal 2015-2020 Corrient '!$A$5:$A$759,$W$2,'PIB-Mpal 2015-2020 Corrient '!$E$5:$E$759,$A11)</f>
        <v>84.80573610973977</v>
      </c>
      <c r="P11" s="246">
        <f>SUMIFS('PIB-Mpal 2015-2020 Corrient '!U$5:U$759,'PIB-Mpal 2015-2020 Corrient '!$A$5:$A$759,$W$2,'PIB-Mpal 2015-2020 Corrient '!$E$5:$E$759,$A11)</f>
        <v>36.560386057119324</v>
      </c>
      <c r="Q11" s="252">
        <f>SUMIFS('PIB-Mpal 2015-2020 Corrient '!J$5:J$759,'PIB-Mpal 2015-2020 Corrient '!$A$5:$A$759,$W$2,'PIB-Mpal 2015-2020 Corrient '!$E$5:$E$759,$A11)</f>
        <v>9.635624188234477</v>
      </c>
      <c r="R11" s="142">
        <f>SUMIFS('PIB-Mpal 2015-2020 Corrient '!M$5:M$759,'PIB-Mpal 2015-2020 Corrient '!$A$5:$A$759,$W$2,'PIB-Mpal 2015-2020 Corrient '!$E$5:$E$759,$A11)</f>
        <v>598.5912345317265</v>
      </c>
      <c r="S11" s="143">
        <f>SUMIFS('PIB-Mpal 2015-2020 Corrient '!V$5:V$759,'PIB-Mpal 2015-2020 Corrient '!$A$5:$A$759,$W$2,'PIB-Mpal 2015-2020 Corrient '!$E$5:$E$759,$A11)</f>
        <v>769.6855616432113</v>
      </c>
      <c r="T11" s="307">
        <f>SUMIFS('PIB-Mpal 2015-2020 Corrient '!W$5:W$759,'PIB-Mpal 2015-2020 Corrient '!$A$5:$A$759,$W$2,'PIB-Mpal 2015-2020 Corrient '!$E$5:$E$759,$A11)</f>
        <v>1377.9124203631723</v>
      </c>
      <c r="U11" s="300">
        <f>SUMIFS('PIB-Mpal 2015-2020 Corrient '!X$5:X$759,'PIB-Mpal 2015-2020 Corrient '!$A$5:$A$759,$W$2,'PIB-Mpal 2015-2020 Corrient '!$E$5:$E$759,$A11)</f>
        <v>127.70562328220379</v>
      </c>
      <c r="V11" s="181">
        <f>SUMIFS('PIB-Mpal 2015-2020 Corrient '!Y$5:Y$759,'PIB-Mpal 2015-2020 Corrient '!$A$5:$A$759,$W$2,'PIB-Mpal 2015-2020 Corrient '!$E$5:$E$759,$A11)</f>
        <v>1505.618043645376</v>
      </c>
      <c r="W11" s="185">
        <f t="shared" si="3"/>
        <v>0.010146593438528079</v>
      </c>
      <c r="X11" s="379">
        <f>INDEX(POBLACION!$C$4:$W$128,MATCH(A11,POBLACION!$A$4:$A$128,0),MATCH($W$2,POBLACION!$C$3:$W$3,0))</f>
        <v>81005</v>
      </c>
      <c r="Y11" s="369">
        <f t="shared" si="5"/>
        <v>17010.21443569128</v>
      </c>
      <c r="Z11" s="381">
        <f t="shared" si="6"/>
        <v>18586.72975304458</v>
      </c>
      <c r="AA11" s="384">
        <f t="shared" si="7"/>
        <v>4.230709788489138</v>
      </c>
      <c r="AB11" s="384">
        <f t="shared" si="8"/>
        <v>4.269202984438762</v>
      </c>
      <c r="AE11" s="437" t="s">
        <v>432</v>
      </c>
      <c r="AF11" s="438"/>
      <c r="AG11" s="438"/>
      <c r="AH11" s="438"/>
      <c r="AI11" s="438"/>
      <c r="AJ11" s="439"/>
    </row>
    <row r="12" spans="1:36" ht="15">
      <c r="A12" s="117" t="s">
        <v>197</v>
      </c>
      <c r="B12" s="114" t="s">
        <v>24</v>
      </c>
      <c r="C12" s="115" t="s">
        <v>365</v>
      </c>
      <c r="D12" s="114" t="s">
        <v>32</v>
      </c>
      <c r="E12" s="141">
        <f>SUMIFS('PIB-Mpal 2015-2020 Corrient '!H$5:H$759,'PIB-Mpal 2015-2020 Corrient '!$A$5:$A$759,$W$2,'PIB-Mpal 2015-2020 Corrient '!$E$5:$E$759,$A12)</f>
        <v>14.028773901381104</v>
      </c>
      <c r="F12" s="141">
        <f>SUMIFS('PIB-Mpal 2015-2020 Corrient '!I$5:I$759,'PIB-Mpal 2015-2020 Corrient '!$A$5:$A$759,$W$2,'PIB-Mpal 2015-2020 Corrient '!$E$5:$E$759,$A12)</f>
        <v>0</v>
      </c>
      <c r="G12" s="141">
        <f>SUMIFS('PIB-Mpal 2015-2020 Corrient '!K$5:K$759,'PIB-Mpal 2015-2020 Corrient '!$A$5:$A$759,$W$2,'PIB-Mpal 2015-2020 Corrient '!$E$5:$E$759,$A12)</f>
        <v>1712.261667484153</v>
      </c>
      <c r="H12" s="141">
        <f>SUMIFS('PIB-Mpal 2015-2020 Corrient '!L$5:L$759,'PIB-Mpal 2015-2020 Corrient '!$A$5:$A$759,$W$2,'PIB-Mpal 2015-2020 Corrient '!$E$5:$E$759,$A12)</f>
        <v>378.23705395286606</v>
      </c>
      <c r="I12" s="141">
        <f>SUMIFS('PIB-Mpal 2015-2020 Corrient '!N$5:N$759,'PIB-Mpal 2015-2020 Corrient '!$A$5:$A$759,$W$2,'PIB-Mpal 2015-2020 Corrient '!$E$5:$E$759,$A12)</f>
        <v>389.4335419991139</v>
      </c>
      <c r="J12" s="141">
        <f>SUMIFS('PIB-Mpal 2015-2020 Corrient '!O$5:O$759,'PIB-Mpal 2015-2020 Corrient '!$A$5:$A$759,$W$2,'PIB-Mpal 2015-2020 Corrient '!$E$5:$E$759,$A12)</f>
        <v>1563.8857785929038</v>
      </c>
      <c r="K12" s="141">
        <f>SUMIFS('PIB-Mpal 2015-2020 Corrient '!P$5:P$759,'PIB-Mpal 2015-2020 Corrient '!$A$5:$A$759,$W$2,'PIB-Mpal 2015-2020 Corrient '!$E$5:$E$759,$A12)</f>
        <v>313.3644735211027</v>
      </c>
      <c r="L12" s="141">
        <f>SUMIFS('PIB-Mpal 2015-2020 Corrient '!Q$5:Q$759,'PIB-Mpal 2015-2020 Corrient '!$A$5:$A$759,$W$2,'PIB-Mpal 2015-2020 Corrient '!$E$5:$E$759,$A12)</f>
        <v>438.6927017498933</v>
      </c>
      <c r="M12" s="141">
        <f>SUMIFS('PIB-Mpal 2015-2020 Corrient '!R$5:R$759,'PIB-Mpal 2015-2020 Corrient '!$A$5:$A$759,$W$2,'PIB-Mpal 2015-2020 Corrient '!$E$5:$E$759,$A12)</f>
        <v>1320.1776878174403</v>
      </c>
      <c r="N12" s="141">
        <f>SUMIFS('PIB-Mpal 2015-2020 Corrient '!S$5:S$759,'PIB-Mpal 2015-2020 Corrient '!$A$5:$A$759,$W$2,'PIB-Mpal 2015-2020 Corrient '!$E$5:$E$759,$A12)</f>
        <v>949.5563692710134</v>
      </c>
      <c r="O12" s="141">
        <f>SUMIFS('PIB-Mpal 2015-2020 Corrient '!T$5:T$759,'PIB-Mpal 2015-2020 Corrient '!$A$5:$A$759,$W$2,'PIB-Mpal 2015-2020 Corrient '!$E$5:$E$759,$A12)</f>
        <v>1123.9058123830123</v>
      </c>
      <c r="P12" s="246">
        <f>SUMIFS('PIB-Mpal 2015-2020 Corrient '!U$5:U$759,'PIB-Mpal 2015-2020 Corrient '!$A$5:$A$759,$W$2,'PIB-Mpal 2015-2020 Corrient '!$E$5:$E$759,$A12)</f>
        <v>269.72911470756577</v>
      </c>
      <c r="Q12" s="252">
        <f>SUMIFS('PIB-Mpal 2015-2020 Corrient '!J$5:J$759,'PIB-Mpal 2015-2020 Corrient '!$A$5:$A$759,$W$2,'PIB-Mpal 2015-2020 Corrient '!$E$5:$E$759,$A12)</f>
        <v>14.028773901381104</v>
      </c>
      <c r="R12" s="142">
        <f>SUMIFS('PIB-Mpal 2015-2020 Corrient '!M$5:M$759,'PIB-Mpal 2015-2020 Corrient '!$A$5:$A$759,$W$2,'PIB-Mpal 2015-2020 Corrient '!$E$5:$E$759,$A12)</f>
        <v>2090.498721437019</v>
      </c>
      <c r="S12" s="143">
        <f>SUMIFS('PIB-Mpal 2015-2020 Corrient '!V$5:V$759,'PIB-Mpal 2015-2020 Corrient '!$A$5:$A$759,$W$2,'PIB-Mpal 2015-2020 Corrient '!$E$5:$E$759,$A12)</f>
        <v>6368.745480042046</v>
      </c>
      <c r="T12" s="307">
        <f>SUMIFS('PIB-Mpal 2015-2020 Corrient '!W$5:W$759,'PIB-Mpal 2015-2020 Corrient '!$A$5:$A$759,$W$2,'PIB-Mpal 2015-2020 Corrient '!$E$5:$E$759,$A12)</f>
        <v>8473.272975380445</v>
      </c>
      <c r="U12" s="300">
        <f>SUMIFS('PIB-Mpal 2015-2020 Corrient '!X$5:X$759,'PIB-Mpal 2015-2020 Corrient '!$A$5:$A$759,$W$2,'PIB-Mpal 2015-2020 Corrient '!$E$5:$E$759,$A12)</f>
        <v>785.2813905257116</v>
      </c>
      <c r="V12" s="181">
        <f>SUMIFS('PIB-Mpal 2015-2020 Corrient '!Y$5:Y$759,'PIB-Mpal 2015-2020 Corrient '!$A$5:$A$759,$W$2,'PIB-Mpal 2015-2020 Corrient '!$E$5:$E$759,$A12)</f>
        <v>9258.554365906157</v>
      </c>
      <c r="W12" s="185">
        <f t="shared" si="3"/>
        <v>0.06239483338809242</v>
      </c>
      <c r="X12" s="379">
        <f>INDEX(POBLACION!$C$4:$W$128,MATCH(A12,POBLACION!$A$4:$A$128,0),MATCH($W$2,POBLACION!$C$3:$W$3,0))</f>
        <v>238656</v>
      </c>
      <c r="Y12" s="369">
        <f t="shared" si="5"/>
        <v>35504.12717627231</v>
      </c>
      <c r="Z12" s="381">
        <f t="shared" si="6"/>
        <v>38794.559390529284</v>
      </c>
      <c r="AA12" s="384">
        <f t="shared" si="7"/>
        <v>4.550278840539532</v>
      </c>
      <c r="AB12" s="384">
        <f t="shared" si="8"/>
        <v>4.5887708237295985</v>
      </c>
      <c r="AE12" s="440" t="s">
        <v>433</v>
      </c>
      <c r="AF12" s="441"/>
      <c r="AG12" s="441"/>
      <c r="AH12" s="441"/>
      <c r="AI12" s="441"/>
      <c r="AJ12" s="442"/>
    </row>
    <row r="13" spans="1:36" ht="15">
      <c r="A13" s="117" t="s">
        <v>198</v>
      </c>
      <c r="B13" s="114" t="s">
        <v>24</v>
      </c>
      <c r="C13" s="115" t="s">
        <v>365</v>
      </c>
      <c r="D13" s="114" t="s">
        <v>33</v>
      </c>
      <c r="E13" s="141">
        <f>SUMIFS('PIB-Mpal 2015-2020 Corrient '!H$5:H$759,'PIB-Mpal 2015-2020 Corrient '!$A$5:$A$759,$W$2,'PIB-Mpal 2015-2020 Corrient '!$E$5:$E$759,$A13)</f>
        <v>84.1610237459105</v>
      </c>
      <c r="F13" s="141">
        <f>SUMIFS('PIB-Mpal 2015-2020 Corrient '!I$5:I$759,'PIB-Mpal 2015-2020 Corrient '!$A$5:$A$759,$W$2,'PIB-Mpal 2015-2020 Corrient '!$E$5:$E$759,$A13)</f>
        <v>191.86895350539862</v>
      </c>
      <c r="G13" s="141">
        <f>SUMIFS('PIB-Mpal 2015-2020 Corrient '!K$5:K$759,'PIB-Mpal 2015-2020 Corrient '!$A$5:$A$759,$W$2,'PIB-Mpal 2015-2020 Corrient '!$E$5:$E$759,$A13)</f>
        <v>1287.9968519738</v>
      </c>
      <c r="H13" s="141">
        <f>SUMIFS('PIB-Mpal 2015-2020 Corrient '!L$5:L$759,'PIB-Mpal 2015-2020 Corrient '!$A$5:$A$759,$W$2,'PIB-Mpal 2015-2020 Corrient '!$E$5:$E$759,$A13)</f>
        <v>152.46399008803996</v>
      </c>
      <c r="I13" s="141">
        <f>SUMIFS('PIB-Mpal 2015-2020 Corrient '!N$5:N$759,'PIB-Mpal 2015-2020 Corrient '!$A$5:$A$759,$W$2,'PIB-Mpal 2015-2020 Corrient '!$E$5:$E$759,$A13)</f>
        <v>70.86004003513628</v>
      </c>
      <c r="J13" s="141">
        <f>SUMIFS('PIB-Mpal 2015-2020 Corrient '!O$5:O$759,'PIB-Mpal 2015-2020 Corrient '!$A$5:$A$759,$W$2,'PIB-Mpal 2015-2020 Corrient '!$E$5:$E$759,$A13)</f>
        <v>257.0795418872856</v>
      </c>
      <c r="K13" s="141">
        <f>SUMIFS('PIB-Mpal 2015-2020 Corrient '!P$5:P$759,'PIB-Mpal 2015-2020 Corrient '!$A$5:$A$759,$W$2,'PIB-Mpal 2015-2020 Corrient '!$E$5:$E$759,$A13)</f>
        <v>30.29112135477685</v>
      </c>
      <c r="L13" s="141">
        <f>SUMIFS('PIB-Mpal 2015-2020 Corrient '!Q$5:Q$759,'PIB-Mpal 2015-2020 Corrient '!$A$5:$A$759,$W$2,'PIB-Mpal 2015-2020 Corrient '!$E$5:$E$759,$A13)</f>
        <v>19.25129942515743</v>
      </c>
      <c r="M13" s="141">
        <f>SUMIFS('PIB-Mpal 2015-2020 Corrient '!R$5:R$759,'PIB-Mpal 2015-2020 Corrient '!$A$5:$A$759,$W$2,'PIB-Mpal 2015-2020 Corrient '!$E$5:$E$759,$A13)</f>
        <v>89.29980441200618</v>
      </c>
      <c r="N13" s="141">
        <f>SUMIFS('PIB-Mpal 2015-2020 Corrient '!S$5:S$759,'PIB-Mpal 2015-2020 Corrient '!$A$5:$A$759,$W$2,'PIB-Mpal 2015-2020 Corrient '!$E$5:$E$759,$A13)</f>
        <v>183.75751916818515</v>
      </c>
      <c r="O13" s="141">
        <f>SUMIFS('PIB-Mpal 2015-2020 Corrient '!T$5:T$759,'PIB-Mpal 2015-2020 Corrient '!$A$5:$A$759,$W$2,'PIB-Mpal 2015-2020 Corrient '!$E$5:$E$759,$A13)</f>
        <v>94.03962697050457</v>
      </c>
      <c r="P13" s="246">
        <f>SUMIFS('PIB-Mpal 2015-2020 Corrient '!U$5:U$759,'PIB-Mpal 2015-2020 Corrient '!$A$5:$A$759,$W$2,'PIB-Mpal 2015-2020 Corrient '!$E$5:$E$759,$A13)</f>
        <v>23.053622210500563</v>
      </c>
      <c r="Q13" s="252">
        <f>SUMIFS('PIB-Mpal 2015-2020 Corrient '!J$5:J$759,'PIB-Mpal 2015-2020 Corrient '!$A$5:$A$759,$W$2,'PIB-Mpal 2015-2020 Corrient '!$E$5:$E$759,$A13)</f>
        <v>276.0299772513091</v>
      </c>
      <c r="R13" s="142">
        <f>SUMIFS('PIB-Mpal 2015-2020 Corrient '!M$5:M$759,'PIB-Mpal 2015-2020 Corrient '!$A$5:$A$759,$W$2,'PIB-Mpal 2015-2020 Corrient '!$E$5:$E$759,$A13)</f>
        <v>1440.46084206184</v>
      </c>
      <c r="S13" s="143">
        <f>SUMIFS('PIB-Mpal 2015-2020 Corrient '!V$5:V$759,'PIB-Mpal 2015-2020 Corrient '!$A$5:$A$759,$W$2,'PIB-Mpal 2015-2020 Corrient '!$E$5:$E$759,$A13)</f>
        <v>767.6325754635526</v>
      </c>
      <c r="T13" s="307">
        <f>SUMIFS('PIB-Mpal 2015-2020 Corrient '!W$5:W$759,'PIB-Mpal 2015-2020 Corrient '!$A$5:$A$759,$W$2,'PIB-Mpal 2015-2020 Corrient '!$E$5:$E$759,$A13)</f>
        <v>2484.123394776702</v>
      </c>
      <c r="U13" s="300">
        <f>SUMIFS('PIB-Mpal 2015-2020 Corrient '!X$5:X$759,'PIB-Mpal 2015-2020 Corrient '!$A$5:$A$759,$W$2,'PIB-Mpal 2015-2020 Corrient '!$E$5:$E$759,$A13)</f>
        <v>230.23961806816573</v>
      </c>
      <c r="V13" s="181">
        <f>SUMIFS('PIB-Mpal 2015-2020 Corrient '!Y$5:Y$759,'PIB-Mpal 2015-2020 Corrient '!$A$5:$A$759,$W$2,'PIB-Mpal 2015-2020 Corrient '!$E$5:$E$759,$A13)</f>
        <v>2714.3630128448676</v>
      </c>
      <c r="W13" s="185">
        <f t="shared" si="3"/>
        <v>0.01829251319891993</v>
      </c>
      <c r="X13" s="379">
        <f>INDEX(POBLACION!$C$4:$W$128,MATCH(A13,POBLACION!$A$4:$A$128,0),MATCH($W$2,POBLACION!$C$3:$W$3,0))</f>
        <v>53781</v>
      </c>
      <c r="Y13" s="369">
        <f t="shared" si="5"/>
        <v>46189.60961634595</v>
      </c>
      <c r="Z13" s="381">
        <f t="shared" si="6"/>
        <v>50470.66831864167</v>
      </c>
      <c r="AA13" s="384">
        <f t="shared" si="7"/>
        <v>4.6645442917078315</v>
      </c>
      <c r="AB13" s="384">
        <f t="shared" si="8"/>
        <v>4.703039055579268</v>
      </c>
      <c r="AE13" s="440" t="s">
        <v>434</v>
      </c>
      <c r="AF13" s="441"/>
      <c r="AG13" s="441"/>
      <c r="AH13" s="441"/>
      <c r="AI13" s="441"/>
      <c r="AJ13" s="442"/>
    </row>
    <row r="14" spans="1:36" ht="15">
      <c r="A14" s="117" t="s">
        <v>199</v>
      </c>
      <c r="B14" s="114" t="s">
        <v>24</v>
      </c>
      <c r="C14" s="115" t="s">
        <v>365</v>
      </c>
      <c r="D14" s="114" t="s">
        <v>34</v>
      </c>
      <c r="E14" s="141">
        <f>SUMIFS('PIB-Mpal 2015-2020 Corrient '!H$5:H$759,'PIB-Mpal 2015-2020 Corrient '!$A$5:$A$759,$W$2,'PIB-Mpal 2015-2020 Corrient '!$E$5:$E$759,$A14)</f>
        <v>0.7125446009886157</v>
      </c>
      <c r="F14" s="141">
        <f>SUMIFS('PIB-Mpal 2015-2020 Corrient '!I$5:I$759,'PIB-Mpal 2015-2020 Corrient '!$A$5:$A$759,$W$2,'PIB-Mpal 2015-2020 Corrient '!$E$5:$E$759,$A14)</f>
        <v>0</v>
      </c>
      <c r="G14" s="141">
        <f>SUMIFS('PIB-Mpal 2015-2020 Corrient '!K$5:K$759,'PIB-Mpal 2015-2020 Corrient '!$A$5:$A$759,$W$2,'PIB-Mpal 2015-2020 Corrient '!$E$5:$E$759,$A14)</f>
        <v>2370.6085365451336</v>
      </c>
      <c r="H14" s="141">
        <f>SUMIFS('PIB-Mpal 2015-2020 Corrient '!L$5:L$759,'PIB-Mpal 2015-2020 Corrient '!$A$5:$A$759,$W$2,'PIB-Mpal 2015-2020 Corrient '!$E$5:$E$759,$A14)</f>
        <v>437.99489881124146</v>
      </c>
      <c r="I14" s="141">
        <f>SUMIFS('PIB-Mpal 2015-2020 Corrient '!N$5:N$759,'PIB-Mpal 2015-2020 Corrient '!$A$5:$A$759,$W$2,'PIB-Mpal 2015-2020 Corrient '!$E$5:$E$759,$A14)</f>
        <v>353.60056647339377</v>
      </c>
      <c r="J14" s="141">
        <f>SUMIFS('PIB-Mpal 2015-2020 Corrient '!O$5:O$759,'PIB-Mpal 2015-2020 Corrient '!$A$5:$A$759,$W$2,'PIB-Mpal 2015-2020 Corrient '!$E$5:$E$759,$A14)</f>
        <v>1477.0217670264628</v>
      </c>
      <c r="K14" s="141">
        <f>SUMIFS('PIB-Mpal 2015-2020 Corrient '!P$5:P$759,'PIB-Mpal 2015-2020 Corrient '!$A$5:$A$759,$W$2,'PIB-Mpal 2015-2020 Corrient '!$E$5:$E$759,$A14)</f>
        <v>261.87162701812787</v>
      </c>
      <c r="L14" s="141">
        <f>SUMIFS('PIB-Mpal 2015-2020 Corrient '!Q$5:Q$759,'PIB-Mpal 2015-2020 Corrient '!$A$5:$A$759,$W$2,'PIB-Mpal 2015-2020 Corrient '!$E$5:$E$759,$A14)</f>
        <v>252.703571958989</v>
      </c>
      <c r="M14" s="141">
        <f>SUMIFS('PIB-Mpal 2015-2020 Corrient '!R$5:R$759,'PIB-Mpal 2015-2020 Corrient '!$A$5:$A$759,$W$2,'PIB-Mpal 2015-2020 Corrient '!$E$5:$E$759,$A14)</f>
        <v>751.0197807692157</v>
      </c>
      <c r="N14" s="141">
        <f>SUMIFS('PIB-Mpal 2015-2020 Corrient '!S$5:S$759,'PIB-Mpal 2015-2020 Corrient '!$A$5:$A$759,$W$2,'PIB-Mpal 2015-2020 Corrient '!$E$5:$E$759,$A14)</f>
        <v>757.8191069484373</v>
      </c>
      <c r="O14" s="141">
        <f>SUMIFS('PIB-Mpal 2015-2020 Corrient '!T$5:T$759,'PIB-Mpal 2015-2020 Corrient '!$A$5:$A$759,$W$2,'PIB-Mpal 2015-2020 Corrient '!$E$5:$E$759,$A14)</f>
        <v>763.6190711863433</v>
      </c>
      <c r="P14" s="246">
        <f>SUMIFS('PIB-Mpal 2015-2020 Corrient '!U$5:U$759,'PIB-Mpal 2015-2020 Corrient '!$A$5:$A$759,$W$2,'PIB-Mpal 2015-2020 Corrient '!$E$5:$E$759,$A14)</f>
        <v>203.31451757839739</v>
      </c>
      <c r="Q14" s="252">
        <f>SUMIFS('PIB-Mpal 2015-2020 Corrient '!J$5:J$759,'PIB-Mpal 2015-2020 Corrient '!$A$5:$A$759,$W$2,'PIB-Mpal 2015-2020 Corrient '!$E$5:$E$759,$A14)</f>
        <v>0.7125446009886157</v>
      </c>
      <c r="R14" s="142">
        <f>SUMIFS('PIB-Mpal 2015-2020 Corrient '!M$5:M$759,'PIB-Mpal 2015-2020 Corrient '!$A$5:$A$759,$W$2,'PIB-Mpal 2015-2020 Corrient '!$E$5:$E$759,$A14)</f>
        <v>2808.603435356375</v>
      </c>
      <c r="S14" s="143">
        <f>SUMIFS('PIB-Mpal 2015-2020 Corrient '!V$5:V$759,'PIB-Mpal 2015-2020 Corrient '!$A$5:$A$759,$W$2,'PIB-Mpal 2015-2020 Corrient '!$E$5:$E$759,$A14)</f>
        <v>4820.970008959368</v>
      </c>
      <c r="T14" s="307">
        <f>SUMIFS('PIB-Mpal 2015-2020 Corrient '!W$5:W$759,'PIB-Mpal 2015-2020 Corrient '!$A$5:$A$759,$W$2,'PIB-Mpal 2015-2020 Corrient '!$E$5:$E$759,$A14)</f>
        <v>7630.28598891673</v>
      </c>
      <c r="U14" s="300">
        <f>SUMIFS('PIB-Mpal 2015-2020 Corrient '!X$5:X$759,'PIB-Mpal 2015-2020 Corrient '!$A$5:$A$759,$W$2,'PIB-Mpal 2015-2020 Corrient '!$E$5:$E$759,$A14)</f>
        <v>707.1699502299406</v>
      </c>
      <c r="V14" s="181">
        <f>SUMIFS('PIB-Mpal 2015-2020 Corrient '!Y$5:Y$759,'PIB-Mpal 2015-2020 Corrient '!$A$5:$A$759,$W$2,'PIB-Mpal 2015-2020 Corrient '!$E$5:$E$759,$A14)</f>
        <v>8337.45593914667</v>
      </c>
      <c r="W14" s="185">
        <f t="shared" si="3"/>
        <v>0.056187408276097923</v>
      </c>
      <c r="X14" s="379">
        <f>INDEX(POBLACION!$C$4:$W$128,MATCH(A14,POBLACION!$A$4:$A$128,0),MATCH($W$2,POBLACION!$C$3:$W$3,0))</f>
        <v>287981</v>
      </c>
      <c r="Y14" s="369">
        <f t="shared" si="5"/>
        <v>26495.796559206094</v>
      </c>
      <c r="Z14" s="381">
        <f t="shared" si="6"/>
        <v>28951.40977754321</v>
      </c>
      <c r="AA14" s="384">
        <f t="shared" si="7"/>
        <v>4.4231769805050964</v>
      </c>
      <c r="AB14" s="384">
        <f t="shared" si="8"/>
        <v>4.461669716377812</v>
      </c>
      <c r="AE14" s="440" t="s">
        <v>340</v>
      </c>
      <c r="AF14" s="441"/>
      <c r="AG14" s="441"/>
      <c r="AH14" s="441"/>
      <c r="AI14" s="441"/>
      <c r="AJ14" s="442"/>
    </row>
    <row r="15" spans="1:36" ht="15">
      <c r="A15" s="117" t="s">
        <v>200</v>
      </c>
      <c r="B15" s="114" t="s">
        <v>24</v>
      </c>
      <c r="C15" s="115" t="s">
        <v>365</v>
      </c>
      <c r="D15" s="114" t="s">
        <v>35</v>
      </c>
      <c r="E15" s="141">
        <f>SUMIFS('PIB-Mpal 2015-2020 Corrient '!H$5:H$759,'PIB-Mpal 2015-2020 Corrient '!$A$5:$A$759,$W$2,'PIB-Mpal 2015-2020 Corrient '!$E$5:$E$759,$A15)</f>
        <v>6.773090104080358</v>
      </c>
      <c r="F15" s="141">
        <f>SUMIFS('PIB-Mpal 2015-2020 Corrient '!I$5:I$759,'PIB-Mpal 2015-2020 Corrient '!$A$5:$A$759,$W$2,'PIB-Mpal 2015-2020 Corrient '!$E$5:$E$759,$A15)</f>
        <v>0</v>
      </c>
      <c r="G15" s="141">
        <f>SUMIFS('PIB-Mpal 2015-2020 Corrient '!K$5:K$759,'PIB-Mpal 2015-2020 Corrient '!$A$5:$A$759,$W$2,'PIB-Mpal 2015-2020 Corrient '!$E$5:$E$759,$A15)</f>
        <v>834.0404831921379</v>
      </c>
      <c r="H15" s="141">
        <f>SUMIFS('PIB-Mpal 2015-2020 Corrient '!L$5:L$759,'PIB-Mpal 2015-2020 Corrient '!$A$5:$A$759,$W$2,'PIB-Mpal 2015-2020 Corrient '!$E$5:$E$759,$A15)</f>
        <v>123.07767689476566</v>
      </c>
      <c r="I15" s="141">
        <f>SUMIFS('PIB-Mpal 2015-2020 Corrient '!N$5:N$759,'PIB-Mpal 2015-2020 Corrient '!$A$5:$A$759,$W$2,'PIB-Mpal 2015-2020 Corrient '!$E$5:$E$759,$A15)</f>
        <v>91.75638675229561</v>
      </c>
      <c r="J15" s="141">
        <f>SUMIFS('PIB-Mpal 2015-2020 Corrient '!O$5:O$759,'PIB-Mpal 2015-2020 Corrient '!$A$5:$A$759,$W$2,'PIB-Mpal 2015-2020 Corrient '!$E$5:$E$759,$A15)</f>
        <v>241.0814486701676</v>
      </c>
      <c r="K15" s="141">
        <f>SUMIFS('PIB-Mpal 2015-2020 Corrient '!P$5:P$759,'PIB-Mpal 2015-2020 Corrient '!$A$5:$A$759,$W$2,'PIB-Mpal 2015-2020 Corrient '!$E$5:$E$759,$A15)</f>
        <v>63.76447126702543</v>
      </c>
      <c r="L15" s="141">
        <f>SUMIFS('PIB-Mpal 2015-2020 Corrient '!Q$5:Q$759,'PIB-Mpal 2015-2020 Corrient '!$A$5:$A$759,$W$2,'PIB-Mpal 2015-2020 Corrient '!$E$5:$E$759,$A15)</f>
        <v>30.902942967645078</v>
      </c>
      <c r="M15" s="141">
        <f>SUMIFS('PIB-Mpal 2015-2020 Corrient '!R$5:R$759,'PIB-Mpal 2015-2020 Corrient '!$A$5:$A$759,$W$2,'PIB-Mpal 2015-2020 Corrient '!$E$5:$E$759,$A15)</f>
        <v>172.60930240193935</v>
      </c>
      <c r="N15" s="141">
        <f>SUMIFS('PIB-Mpal 2015-2020 Corrient '!S$5:S$759,'PIB-Mpal 2015-2020 Corrient '!$A$5:$A$759,$W$2,'PIB-Mpal 2015-2020 Corrient '!$E$5:$E$759,$A15)</f>
        <v>166.2265974647614</v>
      </c>
      <c r="O15" s="141">
        <f>SUMIFS('PIB-Mpal 2015-2020 Corrient '!T$5:T$759,'PIB-Mpal 2015-2020 Corrient '!$A$5:$A$759,$W$2,'PIB-Mpal 2015-2020 Corrient '!$E$5:$E$759,$A15)</f>
        <v>95.28153841188295</v>
      </c>
      <c r="P15" s="246">
        <f>SUMIFS('PIB-Mpal 2015-2020 Corrient '!U$5:U$759,'PIB-Mpal 2015-2020 Corrient '!$A$5:$A$759,$W$2,'PIB-Mpal 2015-2020 Corrient '!$E$5:$E$759,$A15)</f>
        <v>37.207273986278985</v>
      </c>
      <c r="Q15" s="252">
        <f>SUMIFS('PIB-Mpal 2015-2020 Corrient '!J$5:J$759,'PIB-Mpal 2015-2020 Corrient '!$A$5:$A$759,$W$2,'PIB-Mpal 2015-2020 Corrient '!$E$5:$E$759,$A15)</f>
        <v>6.773090104080359</v>
      </c>
      <c r="R15" s="142">
        <f>SUMIFS('PIB-Mpal 2015-2020 Corrient '!M$5:M$759,'PIB-Mpal 2015-2020 Corrient '!$A$5:$A$759,$W$2,'PIB-Mpal 2015-2020 Corrient '!$E$5:$E$759,$A15)</f>
        <v>957.1181600869036</v>
      </c>
      <c r="S15" s="143">
        <f>SUMIFS('PIB-Mpal 2015-2020 Corrient '!V$5:V$759,'PIB-Mpal 2015-2020 Corrient '!$A$5:$A$759,$W$2,'PIB-Mpal 2015-2020 Corrient '!$E$5:$E$759,$A15)</f>
        <v>898.8299619219964</v>
      </c>
      <c r="T15" s="307">
        <f>SUMIFS('PIB-Mpal 2015-2020 Corrient '!W$5:W$759,'PIB-Mpal 2015-2020 Corrient '!$A$5:$A$759,$W$2,'PIB-Mpal 2015-2020 Corrient '!$E$5:$E$759,$A15)</f>
        <v>1862.72121211298</v>
      </c>
      <c r="U15" s="300">
        <f>SUMIFS('PIB-Mpal 2015-2020 Corrient '!X$5:X$759,'PIB-Mpal 2015-2020 Corrient '!$A$5:$A$759,$W$2,'PIB-Mpal 2015-2020 Corrient '!$E$5:$E$759,$A15)</f>
        <v>172.64018766853968</v>
      </c>
      <c r="V15" s="181">
        <f>SUMIFS('PIB-Mpal 2015-2020 Corrient '!Y$5:Y$759,'PIB-Mpal 2015-2020 Corrient '!$A$5:$A$759,$W$2,'PIB-Mpal 2015-2020 Corrient '!$E$5:$E$759,$A15)</f>
        <v>2035.3613997815198</v>
      </c>
      <c r="W15" s="185">
        <f t="shared" si="3"/>
        <v>0.013716616050943618</v>
      </c>
      <c r="X15" s="379">
        <f>INDEX(POBLACION!$C$4:$W$128,MATCH(A15,POBLACION!$A$4:$A$128,0),MATCH($W$2,POBLACION!$C$3:$W$3,0))</f>
        <v>74589</v>
      </c>
      <c r="Y15" s="369">
        <f t="shared" si="5"/>
        <v>24973.135611323116</v>
      </c>
      <c r="Z15" s="381">
        <f t="shared" si="6"/>
        <v>27287.688530232605</v>
      </c>
      <c r="AA15" s="384">
        <f t="shared" si="7"/>
        <v>4.397473075519125</v>
      </c>
      <c r="AB15" s="384">
        <f t="shared" si="8"/>
        <v>4.4359667492616515</v>
      </c>
      <c r="AE15" s="440" t="s">
        <v>16</v>
      </c>
      <c r="AF15" s="441"/>
      <c r="AG15" s="441"/>
      <c r="AH15" s="441"/>
      <c r="AI15" s="441"/>
      <c r="AJ15" s="442"/>
    </row>
    <row r="16" spans="1:36" ht="15" thickBot="1">
      <c r="A16" s="215" t="s">
        <v>201</v>
      </c>
      <c r="B16" s="154" t="s">
        <v>24</v>
      </c>
      <c r="C16" s="153" t="s">
        <v>365</v>
      </c>
      <c r="D16" s="154" t="s">
        <v>36</v>
      </c>
      <c r="E16" s="189">
        <f>SUMIFS('PIB-Mpal 2015-2020 Corrient '!H$5:H$759,'PIB-Mpal 2015-2020 Corrient '!$A$5:$A$759,$W$2,'PIB-Mpal 2015-2020 Corrient '!$E$5:$E$759,$A16)</f>
        <v>7.935983175524087</v>
      </c>
      <c r="F16" s="189">
        <f>SUMIFS('PIB-Mpal 2015-2020 Corrient '!I$5:I$759,'PIB-Mpal 2015-2020 Corrient '!$A$5:$A$759,$W$2,'PIB-Mpal 2015-2020 Corrient '!$E$5:$E$759,$A16)</f>
        <v>0</v>
      </c>
      <c r="G16" s="189">
        <f>SUMIFS('PIB-Mpal 2015-2020 Corrient '!K$5:K$759,'PIB-Mpal 2015-2020 Corrient '!$A$5:$A$759,$W$2,'PIB-Mpal 2015-2020 Corrient '!$E$5:$E$759,$A16)</f>
        <v>987.077481391484</v>
      </c>
      <c r="H16" s="189">
        <f>SUMIFS('PIB-Mpal 2015-2020 Corrient '!L$5:L$759,'PIB-Mpal 2015-2020 Corrient '!$A$5:$A$759,$W$2,'PIB-Mpal 2015-2020 Corrient '!$E$5:$E$759,$A16)</f>
        <v>142.97853525639027</v>
      </c>
      <c r="I16" s="189">
        <f>SUMIFS('PIB-Mpal 2015-2020 Corrient '!N$5:N$759,'PIB-Mpal 2015-2020 Corrient '!$A$5:$A$759,$W$2,'PIB-Mpal 2015-2020 Corrient '!$E$5:$E$759,$A16)</f>
        <v>132.3462491524422</v>
      </c>
      <c r="J16" s="189">
        <f>SUMIFS('PIB-Mpal 2015-2020 Corrient '!O$5:O$759,'PIB-Mpal 2015-2020 Corrient '!$A$5:$A$759,$W$2,'PIB-Mpal 2015-2020 Corrient '!$E$5:$E$759,$A16)</f>
        <v>570.0422717680456</v>
      </c>
      <c r="K16" s="189">
        <f>SUMIFS('PIB-Mpal 2015-2020 Corrient '!P$5:P$759,'PIB-Mpal 2015-2020 Corrient '!$A$5:$A$759,$W$2,'PIB-Mpal 2015-2020 Corrient '!$E$5:$E$759,$A16)</f>
        <v>96.29144558814708</v>
      </c>
      <c r="L16" s="189">
        <f>SUMIFS('PIB-Mpal 2015-2020 Corrient '!Q$5:Q$759,'PIB-Mpal 2015-2020 Corrient '!$A$5:$A$759,$W$2,'PIB-Mpal 2015-2020 Corrient '!$E$5:$E$759,$A16)</f>
        <v>74.65448373810321</v>
      </c>
      <c r="M16" s="189">
        <f>SUMIFS('PIB-Mpal 2015-2020 Corrient '!R$5:R$759,'PIB-Mpal 2015-2020 Corrient '!$A$5:$A$759,$W$2,'PIB-Mpal 2015-2020 Corrient '!$E$5:$E$759,$A16)</f>
        <v>374.5934602786735</v>
      </c>
      <c r="N16" s="189">
        <f>SUMIFS('PIB-Mpal 2015-2020 Corrient '!S$5:S$759,'PIB-Mpal 2015-2020 Corrient '!$A$5:$A$759,$W$2,'PIB-Mpal 2015-2020 Corrient '!$E$5:$E$759,$A16)</f>
        <v>306.2108696884448</v>
      </c>
      <c r="O16" s="189">
        <f>SUMIFS('PIB-Mpal 2015-2020 Corrient '!T$5:T$759,'PIB-Mpal 2015-2020 Corrient '!$A$5:$A$759,$W$2,'PIB-Mpal 2015-2020 Corrient '!$E$5:$E$759,$A16)</f>
        <v>409.44147022654306</v>
      </c>
      <c r="P16" s="247">
        <f>SUMIFS('PIB-Mpal 2015-2020 Corrient '!U$5:U$759,'PIB-Mpal 2015-2020 Corrient '!$A$5:$A$759,$W$2,'PIB-Mpal 2015-2020 Corrient '!$E$5:$E$759,$A16)</f>
        <v>65.37111147687577</v>
      </c>
      <c r="Q16" s="252">
        <f>SUMIFS('PIB-Mpal 2015-2020 Corrient '!J$5:J$759,'PIB-Mpal 2015-2020 Corrient '!$A$5:$A$759,$W$2,'PIB-Mpal 2015-2020 Corrient '!$E$5:$E$759,$A16)</f>
        <v>7.935983175524087</v>
      </c>
      <c r="R16" s="142">
        <f>SUMIFS('PIB-Mpal 2015-2020 Corrient '!M$5:M$759,'PIB-Mpal 2015-2020 Corrient '!$A$5:$A$759,$W$2,'PIB-Mpal 2015-2020 Corrient '!$E$5:$E$759,$A16)</f>
        <v>1130.0560166478742</v>
      </c>
      <c r="S16" s="190">
        <f>SUMIFS('PIB-Mpal 2015-2020 Corrient '!V$5:V$759,'PIB-Mpal 2015-2020 Corrient '!$A$5:$A$759,$W$2,'PIB-Mpal 2015-2020 Corrient '!$E$5:$E$759,$A16)</f>
        <v>2028.951361917275</v>
      </c>
      <c r="T16" s="308">
        <f>SUMIFS('PIB-Mpal 2015-2020 Corrient '!W$5:W$759,'PIB-Mpal 2015-2020 Corrient '!$A$5:$A$759,$W$2,'PIB-Mpal 2015-2020 Corrient '!$E$5:$E$759,$A16)</f>
        <v>3166.9433617406735</v>
      </c>
      <c r="U16" s="301">
        <f>SUMIFS('PIB-Mpal 2015-2020 Corrient '!X$5:X$759,'PIB-Mpal 2015-2020 Corrient '!$A$5:$A$759,$W$2,'PIB-Mpal 2015-2020 Corrient '!$E$5:$E$759,$A16)</f>
        <v>293.5098113310391</v>
      </c>
      <c r="V16" s="195">
        <f>SUMIFS('PIB-Mpal 2015-2020 Corrient '!Y$5:Y$759,'PIB-Mpal 2015-2020 Corrient '!$A$5:$A$759,$W$2,'PIB-Mpal 2015-2020 Corrient '!$E$5:$E$759,$A16)</f>
        <v>3460.4531730717126</v>
      </c>
      <c r="W16" s="191">
        <f t="shared" si="3"/>
        <v>0.023320530468146493</v>
      </c>
      <c r="X16" s="379">
        <f>INDEX(POBLACION!$C$4:$W$128,MATCH(A16,POBLACION!$A$4:$A$128,0),MATCH($W$2,POBLACION!$C$3:$W$3,0))</f>
        <v>86154</v>
      </c>
      <c r="Y16" s="369">
        <f t="shared" si="5"/>
        <v>36759.09837895714</v>
      </c>
      <c r="Z16" s="381">
        <f t="shared" si="6"/>
        <v>40165.90260547058</v>
      </c>
      <c r="AA16" s="384">
        <f t="shared" si="7"/>
        <v>4.5653648505419895</v>
      </c>
      <c r="AB16" s="384">
        <f t="shared" si="8"/>
        <v>4.603857530845564</v>
      </c>
      <c r="AE16" s="440" t="s">
        <v>17</v>
      </c>
      <c r="AF16" s="441"/>
      <c r="AG16" s="441"/>
      <c r="AH16" s="441"/>
      <c r="AI16" s="441"/>
      <c r="AJ16" s="442"/>
    </row>
    <row r="17" spans="1:36" ht="15" thickBot="1">
      <c r="A17" s="217" t="s">
        <v>37</v>
      </c>
      <c r="B17" s="207" t="s">
        <v>367</v>
      </c>
      <c r="C17" s="212"/>
      <c r="D17" s="213"/>
      <c r="E17" s="208">
        <f>SUM(E18:E23)</f>
        <v>197.3129125355177</v>
      </c>
      <c r="F17" s="208">
        <f aca="true" t="shared" si="9" ref="F17:X17">SUM(F18:F23)</f>
        <v>1594.4133664232697</v>
      </c>
      <c r="G17" s="208">
        <f t="shared" si="9"/>
        <v>36.621760410461356</v>
      </c>
      <c r="H17" s="208">
        <f t="shared" si="9"/>
        <v>126.24939766826104</v>
      </c>
      <c r="I17" s="208">
        <f t="shared" si="9"/>
        <v>193.3137903559218</v>
      </c>
      <c r="J17" s="208">
        <f t="shared" si="9"/>
        <v>618.1632311073836</v>
      </c>
      <c r="K17" s="208">
        <f t="shared" si="9"/>
        <v>102.34920276752452</v>
      </c>
      <c r="L17" s="208">
        <f t="shared" si="9"/>
        <v>73.2776964231511</v>
      </c>
      <c r="M17" s="208">
        <f t="shared" si="9"/>
        <v>173.13396429449972</v>
      </c>
      <c r="N17" s="208">
        <f t="shared" si="9"/>
        <v>403.62464689200954</v>
      </c>
      <c r="O17" s="208">
        <f t="shared" si="9"/>
        <v>482.5959416924314</v>
      </c>
      <c r="P17" s="218">
        <f t="shared" si="9"/>
        <v>65.16548456541128</v>
      </c>
      <c r="Q17" s="289">
        <f t="shared" si="9"/>
        <v>1791.7262789587876</v>
      </c>
      <c r="R17" s="208">
        <f t="shared" si="9"/>
        <v>162.8711580787224</v>
      </c>
      <c r="S17" s="209">
        <f t="shared" si="9"/>
        <v>2111.623958098333</v>
      </c>
      <c r="T17" s="309">
        <f t="shared" si="9"/>
        <v>4066.2213951358426</v>
      </c>
      <c r="U17" s="282">
        <f t="shared" si="9"/>
        <v>376.86198969154736</v>
      </c>
      <c r="V17" s="218">
        <f t="shared" si="9"/>
        <v>4443.083384827391</v>
      </c>
      <c r="W17" s="210">
        <f t="shared" si="3"/>
        <v>0.029942627819583373</v>
      </c>
      <c r="X17" s="309">
        <f t="shared" si="9"/>
        <v>258335</v>
      </c>
      <c r="Y17" s="369">
        <f t="shared" si="5"/>
        <v>15740.110303040015</v>
      </c>
      <c r="Z17" s="381">
        <f t="shared" si="6"/>
        <v>17198.9214966125</v>
      </c>
      <c r="AA17" s="384">
        <f t="shared" si="7"/>
        <v>4.197007771468647</v>
      </c>
      <c r="AB17" s="384">
        <f t="shared" si="8"/>
        <v>4.235501214189215</v>
      </c>
      <c r="AE17" s="440" t="s">
        <v>344</v>
      </c>
      <c r="AF17" s="441"/>
      <c r="AG17" s="441"/>
      <c r="AH17" s="441"/>
      <c r="AI17" s="441"/>
      <c r="AJ17" s="442"/>
    </row>
    <row r="18" spans="1:36" ht="15">
      <c r="A18" s="216" t="s">
        <v>202</v>
      </c>
      <c r="B18" s="196" t="s">
        <v>39</v>
      </c>
      <c r="C18" s="203" t="s">
        <v>368</v>
      </c>
      <c r="D18" s="196" t="s">
        <v>40</v>
      </c>
      <c r="E18" s="204">
        <f>SUMIFS('PIB-Mpal 2015-2020 Corrient '!H$5:H$759,'PIB-Mpal 2015-2020 Corrient '!$A$5:$A$759,$W$2,'PIB-Mpal 2015-2020 Corrient '!$E$5:$E$759,$A18)</f>
        <v>48.185019644538684</v>
      </c>
      <c r="F18" s="204">
        <f>SUMIFS('PIB-Mpal 2015-2020 Corrient '!I$5:I$759,'PIB-Mpal 2015-2020 Corrient '!$A$5:$A$759,$W$2,'PIB-Mpal 2015-2020 Corrient '!$E$5:$E$759,$A18)</f>
        <v>46.798309205132625</v>
      </c>
      <c r="G18" s="204">
        <f>SUMIFS('PIB-Mpal 2015-2020 Corrient '!K$5:K$759,'PIB-Mpal 2015-2020 Corrient '!$A$5:$A$759,$W$2,'PIB-Mpal 2015-2020 Corrient '!$E$5:$E$759,$A18)</f>
        <v>2.653854442017236</v>
      </c>
      <c r="H18" s="204">
        <f>SUMIFS('PIB-Mpal 2015-2020 Corrient '!L$5:L$759,'PIB-Mpal 2015-2020 Corrient '!$A$5:$A$759,$W$2,'PIB-Mpal 2015-2020 Corrient '!$E$5:$E$759,$A18)</f>
        <v>17.803914684912186</v>
      </c>
      <c r="I18" s="204">
        <f>SUMIFS('PIB-Mpal 2015-2020 Corrient '!N$5:N$759,'PIB-Mpal 2015-2020 Corrient '!$A$5:$A$759,$W$2,'PIB-Mpal 2015-2020 Corrient '!$E$5:$E$759,$A18)</f>
        <v>26.033579322813118</v>
      </c>
      <c r="J18" s="204">
        <f>SUMIFS('PIB-Mpal 2015-2020 Corrient '!O$5:O$759,'PIB-Mpal 2015-2020 Corrient '!$A$5:$A$759,$W$2,'PIB-Mpal 2015-2020 Corrient '!$E$5:$E$759,$A18)</f>
        <v>81.53859171830692</v>
      </c>
      <c r="K18" s="204">
        <f>SUMIFS('PIB-Mpal 2015-2020 Corrient '!P$5:P$759,'PIB-Mpal 2015-2020 Corrient '!$A$5:$A$759,$W$2,'PIB-Mpal 2015-2020 Corrient '!$E$5:$E$759,$A18)</f>
        <v>13.78923574987019</v>
      </c>
      <c r="L18" s="204">
        <f>SUMIFS('PIB-Mpal 2015-2020 Corrient '!Q$5:Q$759,'PIB-Mpal 2015-2020 Corrient '!$A$5:$A$759,$W$2,'PIB-Mpal 2015-2020 Corrient '!$E$5:$E$759,$A18)</f>
        <v>5.5176710515391925</v>
      </c>
      <c r="M18" s="204">
        <f>SUMIFS('PIB-Mpal 2015-2020 Corrient '!R$5:R$759,'PIB-Mpal 2015-2020 Corrient '!$A$5:$A$759,$W$2,'PIB-Mpal 2015-2020 Corrient '!$E$5:$E$759,$A18)</f>
        <v>16.639661052092663</v>
      </c>
      <c r="N18" s="204">
        <f>SUMIFS('PIB-Mpal 2015-2020 Corrient '!S$5:S$759,'PIB-Mpal 2015-2020 Corrient '!$A$5:$A$759,$W$2,'PIB-Mpal 2015-2020 Corrient '!$E$5:$E$759,$A18)</f>
        <v>41.47321724311556</v>
      </c>
      <c r="O18" s="204">
        <f>SUMIFS('PIB-Mpal 2015-2020 Corrient '!T$5:T$759,'PIB-Mpal 2015-2020 Corrient '!$A$5:$A$759,$W$2,'PIB-Mpal 2015-2020 Corrient '!$E$5:$E$759,$A18)</f>
        <v>62.2288257617864</v>
      </c>
      <c r="P18" s="278">
        <f>SUMIFS('PIB-Mpal 2015-2020 Corrient '!U$5:U$759,'PIB-Mpal 2015-2020 Corrient '!$A$5:$A$759,$W$2,'PIB-Mpal 2015-2020 Corrient '!$E$5:$E$759,$A18)</f>
        <v>8.638668962280008</v>
      </c>
      <c r="Q18" s="252">
        <f>SUMIFS('PIB-Mpal 2015-2020 Corrient '!J$5:J$759,'PIB-Mpal 2015-2020 Corrient '!$A$5:$A$759,$W$2,'PIB-Mpal 2015-2020 Corrient '!$E$5:$E$759,$A18)</f>
        <v>94.98332884967131</v>
      </c>
      <c r="R18" s="142">
        <f>SUMIFS('PIB-Mpal 2015-2020 Corrient '!M$5:M$759,'PIB-Mpal 2015-2020 Corrient '!$A$5:$A$759,$W$2,'PIB-Mpal 2015-2020 Corrient '!$E$5:$E$759,$A18)</f>
        <v>20.45776912692942</v>
      </c>
      <c r="S18" s="205">
        <f>SUMIFS('PIB-Mpal 2015-2020 Corrient '!V$5:V$759,'PIB-Mpal 2015-2020 Corrient '!$A$5:$A$759,$W$2,'PIB-Mpal 2015-2020 Corrient '!$E$5:$E$759,$A18)</f>
        <v>255.85945086180405</v>
      </c>
      <c r="T18" s="310">
        <f>SUMIFS('PIB-Mpal 2015-2020 Corrient '!W$5:W$759,'PIB-Mpal 2015-2020 Corrient '!$A$5:$A$759,$W$2,'PIB-Mpal 2015-2020 Corrient '!$E$5:$E$759,$A18)</f>
        <v>371.3005488384048</v>
      </c>
      <c r="U18" s="302">
        <f>SUMIFS('PIB-Mpal 2015-2020 Corrient '!X$5:X$759,'PIB-Mpal 2015-2020 Corrient '!$A$5:$A$759,$W$2,'PIB-Mpal 2015-2020 Corrient '!$E$5:$E$759,$A18)</f>
        <v>34.411557624479244</v>
      </c>
      <c r="V18" s="193">
        <f>SUMIFS('PIB-Mpal 2015-2020 Corrient '!Y$5:Y$759,'PIB-Mpal 2015-2020 Corrient '!$A$5:$A$759,$W$2,'PIB-Mpal 2015-2020 Corrient '!$E$5:$E$759,$A18)</f>
        <v>405.71210646288404</v>
      </c>
      <c r="W18" s="194">
        <f t="shared" si="3"/>
        <v>0.0027341567901249873</v>
      </c>
      <c r="X18" s="379">
        <f>INDEX(POBLACION!$C$4:$W$128,MATCH(A18,POBLACION!$A$4:$A$128,0),MATCH($W$2,POBLACION!$C$3:$W$3,0))</f>
        <v>30047</v>
      </c>
      <c r="Y18" s="369">
        <f t="shared" si="5"/>
        <v>12357.325151875555</v>
      </c>
      <c r="Z18" s="381">
        <f t="shared" si="6"/>
        <v>13502.582835653611</v>
      </c>
      <c r="AA18" s="384">
        <f t="shared" si="7"/>
        <v>4.091924474191456</v>
      </c>
      <c r="AB18" s="384">
        <f t="shared" si="8"/>
        <v>4.130416850271462</v>
      </c>
      <c r="AE18" s="440" t="s">
        <v>435</v>
      </c>
      <c r="AF18" s="441"/>
      <c r="AG18" s="441"/>
      <c r="AH18" s="441"/>
      <c r="AI18" s="441"/>
      <c r="AJ18" s="442"/>
    </row>
    <row r="19" spans="1:36" ht="15">
      <c r="A19" s="117" t="s">
        <v>203</v>
      </c>
      <c r="B19" s="114" t="s">
        <v>39</v>
      </c>
      <c r="C19" s="115" t="s">
        <v>368</v>
      </c>
      <c r="D19" s="114" t="s">
        <v>41</v>
      </c>
      <c r="E19" s="141">
        <f>SUMIFS('PIB-Mpal 2015-2020 Corrient '!H$5:H$759,'PIB-Mpal 2015-2020 Corrient '!$A$5:$A$759,$W$2,'PIB-Mpal 2015-2020 Corrient '!$E$5:$E$759,$A19)</f>
        <v>36.46536092735791</v>
      </c>
      <c r="F19" s="141">
        <f>SUMIFS('PIB-Mpal 2015-2020 Corrient '!I$5:I$759,'PIB-Mpal 2015-2020 Corrient '!$A$5:$A$759,$W$2,'PIB-Mpal 2015-2020 Corrient '!$E$5:$E$759,$A19)</f>
        <v>740.0036205152369</v>
      </c>
      <c r="G19" s="141">
        <f>SUMIFS('PIB-Mpal 2015-2020 Corrient '!K$5:K$759,'PIB-Mpal 2015-2020 Corrient '!$A$5:$A$759,$W$2,'PIB-Mpal 2015-2020 Corrient '!$E$5:$E$759,$A19)</f>
        <v>15.466535115858123</v>
      </c>
      <c r="H19" s="141">
        <f>SUMIFS('PIB-Mpal 2015-2020 Corrient '!L$5:L$759,'PIB-Mpal 2015-2020 Corrient '!$A$5:$A$759,$W$2,'PIB-Mpal 2015-2020 Corrient '!$E$5:$E$759,$A19)</f>
        <v>49.39707684623747</v>
      </c>
      <c r="I19" s="141">
        <f>SUMIFS('PIB-Mpal 2015-2020 Corrient '!N$5:N$759,'PIB-Mpal 2015-2020 Corrient '!$A$5:$A$759,$W$2,'PIB-Mpal 2015-2020 Corrient '!$E$5:$E$759,$A19)</f>
        <v>64.5380989475289</v>
      </c>
      <c r="J19" s="141">
        <f>SUMIFS('PIB-Mpal 2015-2020 Corrient '!O$5:O$759,'PIB-Mpal 2015-2020 Corrient '!$A$5:$A$759,$W$2,'PIB-Mpal 2015-2020 Corrient '!$E$5:$E$759,$A19)</f>
        <v>268.22506686368666</v>
      </c>
      <c r="K19" s="141">
        <f>SUMIFS('PIB-Mpal 2015-2020 Corrient '!P$5:P$759,'PIB-Mpal 2015-2020 Corrient '!$A$5:$A$759,$W$2,'PIB-Mpal 2015-2020 Corrient '!$E$5:$E$759,$A19)</f>
        <v>38.93344544680324</v>
      </c>
      <c r="L19" s="141">
        <f>SUMIFS('PIB-Mpal 2015-2020 Corrient '!Q$5:Q$759,'PIB-Mpal 2015-2020 Corrient '!$A$5:$A$759,$W$2,'PIB-Mpal 2015-2020 Corrient '!$E$5:$E$759,$A19)</f>
        <v>35.35592987985244</v>
      </c>
      <c r="M19" s="141">
        <f>SUMIFS('PIB-Mpal 2015-2020 Corrient '!R$5:R$759,'PIB-Mpal 2015-2020 Corrient '!$A$5:$A$759,$W$2,'PIB-Mpal 2015-2020 Corrient '!$E$5:$E$759,$A19)</f>
        <v>77.25861372169142</v>
      </c>
      <c r="N19" s="141">
        <f>SUMIFS('PIB-Mpal 2015-2020 Corrient '!S$5:S$759,'PIB-Mpal 2015-2020 Corrient '!$A$5:$A$759,$W$2,'PIB-Mpal 2015-2020 Corrient '!$E$5:$E$759,$A19)</f>
        <v>168.16158118740543</v>
      </c>
      <c r="O19" s="141">
        <f>SUMIFS('PIB-Mpal 2015-2020 Corrient '!T$5:T$759,'PIB-Mpal 2015-2020 Corrient '!$A$5:$A$759,$W$2,'PIB-Mpal 2015-2020 Corrient '!$E$5:$E$759,$A19)</f>
        <v>197.11437334717954</v>
      </c>
      <c r="P19" s="246">
        <f>SUMIFS('PIB-Mpal 2015-2020 Corrient '!U$5:U$759,'PIB-Mpal 2015-2020 Corrient '!$A$5:$A$759,$W$2,'PIB-Mpal 2015-2020 Corrient '!$E$5:$E$759,$A19)</f>
        <v>23.721458678527824</v>
      </c>
      <c r="Q19" s="252">
        <f>SUMIFS('PIB-Mpal 2015-2020 Corrient '!J$5:J$759,'PIB-Mpal 2015-2020 Corrient '!$A$5:$A$759,$W$2,'PIB-Mpal 2015-2020 Corrient '!$E$5:$E$759,$A19)</f>
        <v>776.4689814425948</v>
      </c>
      <c r="R19" s="142">
        <f>SUMIFS('PIB-Mpal 2015-2020 Corrient '!M$5:M$759,'PIB-Mpal 2015-2020 Corrient '!$A$5:$A$759,$W$2,'PIB-Mpal 2015-2020 Corrient '!$E$5:$E$759,$A19)</f>
        <v>64.86361196209559</v>
      </c>
      <c r="S19" s="143">
        <f>SUMIFS('PIB-Mpal 2015-2020 Corrient '!V$5:V$759,'PIB-Mpal 2015-2020 Corrient '!$A$5:$A$759,$W$2,'PIB-Mpal 2015-2020 Corrient '!$E$5:$E$759,$A19)</f>
        <v>873.3085680726754</v>
      </c>
      <c r="T19" s="307">
        <f>SUMIFS('PIB-Mpal 2015-2020 Corrient '!W$5:W$759,'PIB-Mpal 2015-2020 Corrient '!$A$5:$A$759,$W$2,'PIB-Mpal 2015-2020 Corrient '!$E$5:$E$759,$A19)</f>
        <v>1714.6411614773658</v>
      </c>
      <c r="U19" s="300">
        <f>SUMIFS('PIB-Mpal 2015-2020 Corrient '!X$5:X$759,'PIB-Mpal 2015-2020 Corrient '!$A$5:$A$759,$W$2,'PIB-Mpal 2015-2020 Corrient '!$E$5:$E$759,$A19)</f>
        <v>158.91514928573338</v>
      </c>
      <c r="V19" s="181">
        <f>SUMIFS('PIB-Mpal 2015-2020 Corrient '!Y$5:Y$759,'PIB-Mpal 2015-2020 Corrient '!$A$5:$A$759,$W$2,'PIB-Mpal 2015-2020 Corrient '!$E$5:$E$759,$A19)</f>
        <v>1873.5563107630992</v>
      </c>
      <c r="W19" s="185">
        <f t="shared" si="3"/>
        <v>0.012626186468564456</v>
      </c>
      <c r="X19" s="379">
        <f>INDEX(POBLACION!$C$4:$W$128,MATCH(A19,POBLACION!$A$4:$A$128,0),MATCH($W$2,POBLACION!$C$3:$W$3,0))</f>
        <v>94010</v>
      </c>
      <c r="Y19" s="369">
        <f t="shared" si="5"/>
        <v>18238.92310900293</v>
      </c>
      <c r="Z19" s="381">
        <f t="shared" si="6"/>
        <v>19929.329973014563</v>
      </c>
      <c r="AA19" s="384">
        <f t="shared" si="7"/>
        <v>4.260999192455975</v>
      </c>
      <c r="AB19" s="384">
        <f t="shared" si="8"/>
        <v>4.299492697901993</v>
      </c>
      <c r="AE19" s="443" t="s">
        <v>436</v>
      </c>
      <c r="AF19" s="444"/>
      <c r="AG19" s="444"/>
      <c r="AH19" s="444"/>
      <c r="AI19" s="444"/>
      <c r="AJ19" s="445"/>
    </row>
    <row r="20" spans="1:28" ht="15">
      <c r="A20" s="117" t="s">
        <v>204</v>
      </c>
      <c r="B20" s="114" t="s">
        <v>39</v>
      </c>
      <c r="C20" s="115" t="s">
        <v>368</v>
      </c>
      <c r="D20" s="114" t="s">
        <v>42</v>
      </c>
      <c r="E20" s="141">
        <f>SUMIFS('PIB-Mpal 2015-2020 Corrient '!H$5:H$759,'PIB-Mpal 2015-2020 Corrient '!$A$5:$A$759,$W$2,'PIB-Mpal 2015-2020 Corrient '!$E$5:$E$759,$A20)</f>
        <v>30.159377140159506</v>
      </c>
      <c r="F20" s="141">
        <f>SUMIFS('PIB-Mpal 2015-2020 Corrient '!I$5:I$759,'PIB-Mpal 2015-2020 Corrient '!$A$5:$A$759,$W$2,'PIB-Mpal 2015-2020 Corrient '!$E$5:$E$759,$A20)</f>
        <v>510.6056635193881</v>
      </c>
      <c r="G20" s="141">
        <f>SUMIFS('PIB-Mpal 2015-2020 Corrient '!K$5:K$759,'PIB-Mpal 2015-2020 Corrient '!$A$5:$A$759,$W$2,'PIB-Mpal 2015-2020 Corrient '!$E$5:$E$759,$A20)</f>
        <v>3.0095231782564436</v>
      </c>
      <c r="H20" s="141">
        <f>SUMIFS('PIB-Mpal 2015-2020 Corrient '!L$5:L$759,'PIB-Mpal 2015-2020 Corrient '!$A$5:$A$759,$W$2,'PIB-Mpal 2015-2020 Corrient '!$E$5:$E$759,$A20)</f>
        <v>25.54712065815647</v>
      </c>
      <c r="I20" s="141">
        <f>SUMIFS('PIB-Mpal 2015-2020 Corrient '!N$5:N$759,'PIB-Mpal 2015-2020 Corrient '!$A$5:$A$759,$W$2,'PIB-Mpal 2015-2020 Corrient '!$E$5:$E$759,$A20)</f>
        <v>38.96466848095772</v>
      </c>
      <c r="J20" s="141">
        <f>SUMIFS('PIB-Mpal 2015-2020 Corrient '!O$5:O$759,'PIB-Mpal 2015-2020 Corrient '!$A$5:$A$759,$W$2,'PIB-Mpal 2015-2020 Corrient '!$E$5:$E$759,$A20)</f>
        <v>115.51668831648117</v>
      </c>
      <c r="K20" s="141">
        <f>SUMIFS('PIB-Mpal 2015-2020 Corrient '!P$5:P$759,'PIB-Mpal 2015-2020 Corrient '!$A$5:$A$759,$W$2,'PIB-Mpal 2015-2020 Corrient '!$E$5:$E$759,$A20)</f>
        <v>19.819451830880922</v>
      </c>
      <c r="L20" s="141">
        <f>SUMIFS('PIB-Mpal 2015-2020 Corrient '!Q$5:Q$759,'PIB-Mpal 2015-2020 Corrient '!$A$5:$A$759,$W$2,'PIB-Mpal 2015-2020 Corrient '!$E$5:$E$759,$A20)</f>
        <v>13.656920565721835</v>
      </c>
      <c r="M20" s="141">
        <f>SUMIFS('PIB-Mpal 2015-2020 Corrient '!R$5:R$759,'PIB-Mpal 2015-2020 Corrient '!$A$5:$A$759,$W$2,'PIB-Mpal 2015-2020 Corrient '!$E$5:$E$759,$A20)</f>
        <v>27.97370707761343</v>
      </c>
      <c r="N20" s="141">
        <f>SUMIFS('PIB-Mpal 2015-2020 Corrient '!S$5:S$759,'PIB-Mpal 2015-2020 Corrient '!$A$5:$A$759,$W$2,'PIB-Mpal 2015-2020 Corrient '!$E$5:$E$759,$A20)</f>
        <v>89.65926596470428</v>
      </c>
      <c r="O20" s="141">
        <f>SUMIFS('PIB-Mpal 2015-2020 Corrient '!T$5:T$759,'PIB-Mpal 2015-2020 Corrient '!$A$5:$A$759,$W$2,'PIB-Mpal 2015-2020 Corrient '!$E$5:$E$759,$A20)</f>
        <v>72.05189196892242</v>
      </c>
      <c r="P20" s="246">
        <f>SUMIFS('PIB-Mpal 2015-2020 Corrient '!U$5:U$759,'PIB-Mpal 2015-2020 Corrient '!$A$5:$A$759,$W$2,'PIB-Mpal 2015-2020 Corrient '!$E$5:$E$759,$A20)</f>
        <v>11.683142493419961</v>
      </c>
      <c r="Q20" s="252">
        <f>SUMIFS('PIB-Mpal 2015-2020 Corrient '!J$5:J$759,'PIB-Mpal 2015-2020 Corrient '!$A$5:$A$759,$W$2,'PIB-Mpal 2015-2020 Corrient '!$E$5:$E$759,$A20)</f>
        <v>540.7650406595476</v>
      </c>
      <c r="R20" s="142">
        <f>SUMIFS('PIB-Mpal 2015-2020 Corrient '!M$5:M$759,'PIB-Mpal 2015-2020 Corrient '!$A$5:$A$759,$W$2,'PIB-Mpal 2015-2020 Corrient '!$E$5:$E$759,$A20)</f>
        <v>28.556643836412913</v>
      </c>
      <c r="S20" s="143">
        <f>SUMIFS('PIB-Mpal 2015-2020 Corrient '!V$5:V$759,'PIB-Mpal 2015-2020 Corrient '!$A$5:$A$759,$W$2,'PIB-Mpal 2015-2020 Corrient '!$E$5:$E$759,$A20)</f>
        <v>389.3257366987017</v>
      </c>
      <c r="T20" s="307">
        <f>SUMIFS('PIB-Mpal 2015-2020 Corrient '!W$5:W$759,'PIB-Mpal 2015-2020 Corrient '!$A$5:$A$759,$W$2,'PIB-Mpal 2015-2020 Corrient '!$E$5:$E$759,$A20)</f>
        <v>958.6474211946623</v>
      </c>
      <c r="U20" s="300">
        <f>SUMIFS('PIB-Mpal 2015-2020 Corrient '!X$5:X$759,'PIB-Mpal 2015-2020 Corrient '!$A$5:$A$759,$W$2,'PIB-Mpal 2015-2020 Corrient '!$E$5:$E$759,$A20)</f>
        <v>88.85024045496395</v>
      </c>
      <c r="V20" s="181">
        <f>SUMIFS('PIB-Mpal 2015-2020 Corrient '!Y$5:Y$759,'PIB-Mpal 2015-2020 Corrient '!$A$5:$A$759,$W$2,'PIB-Mpal 2015-2020 Corrient '!$E$5:$E$759,$A20)</f>
        <v>1047.4976616496263</v>
      </c>
      <c r="W20" s="185">
        <f t="shared" si="3"/>
        <v>0.0070592491538119355</v>
      </c>
      <c r="X20" s="379">
        <f>INDEX(POBLACION!$C$4:$W$128,MATCH(A20,POBLACION!$A$4:$A$128,0),MATCH($W$2,POBLACION!$C$3:$W$3,0))</f>
        <v>54096</v>
      </c>
      <c r="Y20" s="369">
        <f t="shared" si="5"/>
        <v>17721.225621019345</v>
      </c>
      <c r="Z20" s="381">
        <f t="shared" si="6"/>
        <v>19363.68052443113</v>
      </c>
      <c r="AA20" s="384">
        <f t="shared" si="7"/>
        <v>4.248493754912127</v>
      </c>
      <c r="AB20" s="384">
        <f t="shared" si="8"/>
        <v>4.2869879087333</v>
      </c>
    </row>
    <row r="21" spans="1:28" ht="15">
      <c r="A21" s="117" t="s">
        <v>205</v>
      </c>
      <c r="B21" s="114" t="s">
        <v>39</v>
      </c>
      <c r="C21" s="115" t="s">
        <v>368</v>
      </c>
      <c r="D21" s="114" t="s">
        <v>43</v>
      </c>
      <c r="E21" s="141">
        <f>SUMIFS('PIB-Mpal 2015-2020 Corrient '!H$5:H$759,'PIB-Mpal 2015-2020 Corrient '!$A$5:$A$759,$W$2,'PIB-Mpal 2015-2020 Corrient '!$E$5:$E$759,$A21)</f>
        <v>17.239679138963503</v>
      </c>
      <c r="F21" s="141">
        <f>SUMIFS('PIB-Mpal 2015-2020 Corrient '!I$5:I$759,'PIB-Mpal 2015-2020 Corrient '!$A$5:$A$759,$W$2,'PIB-Mpal 2015-2020 Corrient '!$E$5:$E$759,$A21)</f>
        <v>79.41972570089365</v>
      </c>
      <c r="G21" s="141">
        <f>SUMIFS('PIB-Mpal 2015-2020 Corrient '!K$5:K$759,'PIB-Mpal 2015-2020 Corrient '!$A$5:$A$759,$W$2,'PIB-Mpal 2015-2020 Corrient '!$E$5:$E$759,$A21)</f>
        <v>7.243104060253362</v>
      </c>
      <c r="H21" s="141">
        <f>SUMIFS('PIB-Mpal 2015-2020 Corrient '!L$5:L$759,'PIB-Mpal 2015-2020 Corrient '!$A$5:$A$759,$W$2,'PIB-Mpal 2015-2020 Corrient '!$E$5:$E$759,$A21)</f>
        <v>9.450947069117223</v>
      </c>
      <c r="I21" s="141">
        <f>SUMIFS('PIB-Mpal 2015-2020 Corrient '!N$5:N$759,'PIB-Mpal 2015-2020 Corrient '!$A$5:$A$759,$W$2,'PIB-Mpal 2015-2020 Corrient '!$E$5:$E$759,$A21)</f>
        <v>11.945122202173948</v>
      </c>
      <c r="J21" s="141">
        <f>SUMIFS('PIB-Mpal 2015-2020 Corrient '!O$5:O$759,'PIB-Mpal 2015-2020 Corrient '!$A$5:$A$759,$W$2,'PIB-Mpal 2015-2020 Corrient '!$E$5:$E$759,$A21)</f>
        <v>59.11320528956975</v>
      </c>
      <c r="K21" s="141">
        <f>SUMIFS('PIB-Mpal 2015-2020 Corrient '!P$5:P$759,'PIB-Mpal 2015-2020 Corrient '!$A$5:$A$759,$W$2,'PIB-Mpal 2015-2020 Corrient '!$E$5:$E$759,$A21)</f>
        <v>9.650858697967482</v>
      </c>
      <c r="L21" s="141">
        <f>SUMIFS('PIB-Mpal 2015-2020 Corrient '!Q$5:Q$759,'PIB-Mpal 2015-2020 Corrient '!$A$5:$A$759,$W$2,'PIB-Mpal 2015-2020 Corrient '!$E$5:$E$759,$A21)</f>
        <v>6.236512111401302</v>
      </c>
      <c r="M21" s="141">
        <f>SUMIFS('PIB-Mpal 2015-2020 Corrient '!R$5:R$759,'PIB-Mpal 2015-2020 Corrient '!$A$5:$A$759,$W$2,'PIB-Mpal 2015-2020 Corrient '!$E$5:$E$759,$A21)</f>
        <v>16.819377943794976</v>
      </c>
      <c r="N21" s="141">
        <f>SUMIFS('PIB-Mpal 2015-2020 Corrient '!S$5:S$759,'PIB-Mpal 2015-2020 Corrient '!$A$5:$A$759,$W$2,'PIB-Mpal 2015-2020 Corrient '!$E$5:$E$759,$A21)</f>
        <v>31.472899176967434</v>
      </c>
      <c r="O21" s="141">
        <f>SUMIFS('PIB-Mpal 2015-2020 Corrient '!T$5:T$759,'PIB-Mpal 2015-2020 Corrient '!$A$5:$A$759,$W$2,'PIB-Mpal 2015-2020 Corrient '!$E$5:$E$759,$A21)</f>
        <v>39.92298432544145</v>
      </c>
      <c r="P21" s="246">
        <f>SUMIFS('PIB-Mpal 2015-2020 Corrient '!U$5:U$759,'PIB-Mpal 2015-2020 Corrient '!$A$5:$A$759,$W$2,'PIB-Mpal 2015-2020 Corrient '!$E$5:$E$759,$A21)</f>
        <v>7.035712441743074</v>
      </c>
      <c r="Q21" s="252">
        <f>SUMIFS('PIB-Mpal 2015-2020 Corrient '!J$5:J$759,'PIB-Mpal 2015-2020 Corrient '!$A$5:$A$759,$W$2,'PIB-Mpal 2015-2020 Corrient '!$E$5:$E$759,$A21)</f>
        <v>96.65940483985715</v>
      </c>
      <c r="R21" s="142">
        <f>SUMIFS('PIB-Mpal 2015-2020 Corrient '!M$5:M$759,'PIB-Mpal 2015-2020 Corrient '!$A$5:$A$759,$W$2,'PIB-Mpal 2015-2020 Corrient '!$E$5:$E$759,$A21)</f>
        <v>16.694051129370585</v>
      </c>
      <c r="S21" s="143">
        <f>SUMIFS('PIB-Mpal 2015-2020 Corrient '!V$5:V$759,'PIB-Mpal 2015-2020 Corrient '!$A$5:$A$759,$W$2,'PIB-Mpal 2015-2020 Corrient '!$E$5:$E$759,$A21)</f>
        <v>182.1966721890594</v>
      </c>
      <c r="T21" s="307">
        <f>SUMIFS('PIB-Mpal 2015-2020 Corrient '!W$5:W$759,'PIB-Mpal 2015-2020 Corrient '!$A$5:$A$759,$W$2,'PIB-Mpal 2015-2020 Corrient '!$E$5:$E$759,$A21)</f>
        <v>295.5501281582872</v>
      </c>
      <c r="U21" s="300">
        <f>SUMIFS('PIB-Mpal 2015-2020 Corrient '!X$5:X$759,'PIB-Mpal 2015-2020 Corrient '!$A$5:$A$759,$W$2,'PIB-Mpal 2015-2020 Corrient '!$E$5:$E$759,$A21)</f>
        <v>27.3914656717661</v>
      </c>
      <c r="V21" s="181">
        <f>SUMIFS('PIB-Mpal 2015-2020 Corrient '!Y$5:Y$759,'PIB-Mpal 2015-2020 Corrient '!$A$5:$A$759,$W$2,'PIB-Mpal 2015-2020 Corrient '!$E$5:$E$759,$A21)</f>
        <v>322.9415938300533</v>
      </c>
      <c r="W21" s="185">
        <f t="shared" si="3"/>
        <v>0.002176353472126431</v>
      </c>
      <c r="X21" s="379">
        <f>INDEX(POBLACION!$C$4:$W$128,MATCH(A21,POBLACION!$A$4:$A$128,0),MATCH($W$2,POBLACION!$C$3:$W$3,0))</f>
        <v>26852</v>
      </c>
      <c r="Y21" s="369">
        <f t="shared" si="5"/>
        <v>11006.633701708892</v>
      </c>
      <c r="Z21" s="381">
        <f t="shared" si="6"/>
        <v>12026.72403657282</v>
      </c>
      <c r="AA21" s="384">
        <f t="shared" si="7"/>
        <v>4.041654513493542</v>
      </c>
      <c r="AB21" s="384">
        <f t="shared" si="8"/>
        <v>4.080147345827701</v>
      </c>
    </row>
    <row r="22" spans="1:28" ht="15">
      <c r="A22" s="117" t="s">
        <v>206</v>
      </c>
      <c r="B22" s="114" t="s">
        <v>39</v>
      </c>
      <c r="C22" s="115" t="s">
        <v>368</v>
      </c>
      <c r="D22" s="114" t="s">
        <v>44</v>
      </c>
      <c r="E22" s="141">
        <f>SUMIFS('PIB-Mpal 2015-2020 Corrient '!H$5:H$759,'PIB-Mpal 2015-2020 Corrient '!$A$5:$A$759,$W$2,'PIB-Mpal 2015-2020 Corrient '!$E$5:$E$759,$A22)</f>
        <v>27.331521621153055</v>
      </c>
      <c r="F22" s="141">
        <f>SUMIFS('PIB-Mpal 2015-2020 Corrient '!I$5:I$759,'PIB-Mpal 2015-2020 Corrient '!$A$5:$A$759,$W$2,'PIB-Mpal 2015-2020 Corrient '!$E$5:$E$759,$A22)</f>
        <v>35.26285767102904</v>
      </c>
      <c r="G22" s="141">
        <f>SUMIFS('PIB-Mpal 2015-2020 Corrient '!K$5:K$759,'PIB-Mpal 2015-2020 Corrient '!$A$5:$A$759,$W$2,'PIB-Mpal 2015-2020 Corrient '!$E$5:$E$759,$A22)</f>
        <v>3.8647706214010307</v>
      </c>
      <c r="H22" s="141">
        <f>SUMIFS('PIB-Mpal 2015-2020 Corrient '!L$5:L$759,'PIB-Mpal 2015-2020 Corrient '!$A$5:$A$759,$W$2,'PIB-Mpal 2015-2020 Corrient '!$E$5:$E$759,$A22)</f>
        <v>13.261647664642274</v>
      </c>
      <c r="I22" s="141">
        <f>SUMIFS('PIB-Mpal 2015-2020 Corrient '!N$5:N$759,'PIB-Mpal 2015-2020 Corrient '!$A$5:$A$759,$W$2,'PIB-Mpal 2015-2020 Corrient '!$E$5:$E$759,$A22)</f>
        <v>13.01887914050284</v>
      </c>
      <c r="J22" s="141">
        <f>SUMIFS('PIB-Mpal 2015-2020 Corrient '!O$5:O$759,'PIB-Mpal 2015-2020 Corrient '!$A$5:$A$759,$W$2,'PIB-Mpal 2015-2020 Corrient '!$E$5:$E$759,$A22)</f>
        <v>53.96036570577593</v>
      </c>
      <c r="K22" s="141">
        <f>SUMIFS('PIB-Mpal 2015-2020 Corrient '!P$5:P$759,'PIB-Mpal 2015-2020 Corrient '!$A$5:$A$759,$W$2,'PIB-Mpal 2015-2020 Corrient '!$E$5:$E$759,$A22)</f>
        <v>13.882205783027013</v>
      </c>
      <c r="L22" s="141">
        <f>SUMIFS('PIB-Mpal 2015-2020 Corrient '!Q$5:Q$759,'PIB-Mpal 2015-2020 Corrient '!$A$5:$A$759,$W$2,'PIB-Mpal 2015-2020 Corrient '!$E$5:$E$759,$A22)</f>
        <v>8.785890403065817</v>
      </c>
      <c r="M22" s="141">
        <f>SUMIFS('PIB-Mpal 2015-2020 Corrient '!R$5:R$759,'PIB-Mpal 2015-2020 Corrient '!$A$5:$A$759,$W$2,'PIB-Mpal 2015-2020 Corrient '!$E$5:$E$759,$A22)</f>
        <v>21.791662338783382</v>
      </c>
      <c r="N22" s="141">
        <f>SUMIFS('PIB-Mpal 2015-2020 Corrient '!S$5:S$759,'PIB-Mpal 2015-2020 Corrient '!$A$5:$A$759,$W$2,'PIB-Mpal 2015-2020 Corrient '!$E$5:$E$759,$A22)</f>
        <v>36.72936409928437</v>
      </c>
      <c r="O22" s="141">
        <f>SUMIFS('PIB-Mpal 2015-2020 Corrient '!T$5:T$759,'PIB-Mpal 2015-2020 Corrient '!$A$5:$A$759,$W$2,'PIB-Mpal 2015-2020 Corrient '!$E$5:$E$759,$A22)</f>
        <v>65.83100529695128</v>
      </c>
      <c r="P22" s="246">
        <f>SUMIFS('PIB-Mpal 2015-2020 Corrient '!U$5:U$759,'PIB-Mpal 2015-2020 Corrient '!$A$5:$A$759,$W$2,'PIB-Mpal 2015-2020 Corrient '!$E$5:$E$759,$A22)</f>
        <v>9.4904713542722</v>
      </c>
      <c r="Q22" s="252">
        <f>SUMIFS('PIB-Mpal 2015-2020 Corrient '!J$5:J$759,'PIB-Mpal 2015-2020 Corrient '!$A$5:$A$759,$W$2,'PIB-Mpal 2015-2020 Corrient '!$E$5:$E$759,$A22)</f>
        <v>62.59437929218209</v>
      </c>
      <c r="R22" s="142">
        <f>SUMIFS('PIB-Mpal 2015-2020 Corrient '!M$5:M$759,'PIB-Mpal 2015-2020 Corrient '!$A$5:$A$759,$W$2,'PIB-Mpal 2015-2020 Corrient '!$E$5:$E$759,$A22)</f>
        <v>17.126418286043304</v>
      </c>
      <c r="S22" s="143">
        <f>SUMIFS('PIB-Mpal 2015-2020 Corrient '!V$5:V$759,'PIB-Mpal 2015-2020 Corrient '!$A$5:$A$759,$W$2,'PIB-Mpal 2015-2020 Corrient '!$E$5:$E$759,$A22)</f>
        <v>223.48984412166283</v>
      </c>
      <c r="T22" s="307">
        <f>SUMIFS('PIB-Mpal 2015-2020 Corrient '!W$5:W$759,'PIB-Mpal 2015-2020 Corrient '!$A$5:$A$759,$W$2,'PIB-Mpal 2015-2020 Corrient '!$E$5:$E$759,$A22)</f>
        <v>303.21064169988824</v>
      </c>
      <c r="U22" s="300">
        <f>SUMIFS('PIB-Mpal 2015-2020 Corrient '!X$5:X$759,'PIB-Mpal 2015-2020 Corrient '!$A$5:$A$759,$W$2,'PIB-Mpal 2015-2020 Corrient '!$E$5:$E$759,$A22)</f>
        <v>28.100860894230358</v>
      </c>
      <c r="V22" s="181">
        <f>SUMIFS('PIB-Mpal 2015-2020 Corrient '!Y$5:Y$759,'PIB-Mpal 2015-2020 Corrient '!$A$5:$A$759,$W$2,'PIB-Mpal 2015-2020 Corrient '!$E$5:$E$759,$A22)</f>
        <v>331.3115025941186</v>
      </c>
      <c r="W22" s="185">
        <f t="shared" si="3"/>
        <v>0.002232759585021387</v>
      </c>
      <c r="X22" s="379">
        <f>INDEX(POBLACION!$C$4:$W$128,MATCH(A22,POBLACION!$A$4:$A$128,0),MATCH($W$2,POBLACION!$C$3:$W$3,0))</f>
        <v>28009</v>
      </c>
      <c r="Y22" s="369">
        <f t="shared" si="5"/>
        <v>10825.47187332244</v>
      </c>
      <c r="Z22" s="381">
        <f t="shared" si="6"/>
        <v>11828.751565358229</v>
      </c>
      <c r="AA22" s="384">
        <f t="shared" si="7"/>
        <v>4.034446835973544</v>
      </c>
      <c r="AB22" s="384">
        <f t="shared" si="8"/>
        <v>4.072938910571561</v>
      </c>
    </row>
    <row r="23" spans="1:28" ht="15" thickBot="1">
      <c r="A23" s="215" t="s">
        <v>207</v>
      </c>
      <c r="B23" s="154" t="s">
        <v>39</v>
      </c>
      <c r="C23" s="153" t="s">
        <v>368</v>
      </c>
      <c r="D23" s="154" t="s">
        <v>45</v>
      </c>
      <c r="E23" s="189">
        <f>SUMIFS('PIB-Mpal 2015-2020 Corrient '!H$5:H$759,'PIB-Mpal 2015-2020 Corrient '!$A$5:$A$759,$W$2,'PIB-Mpal 2015-2020 Corrient '!$E$5:$E$759,$A23)</f>
        <v>37.93195406334505</v>
      </c>
      <c r="F23" s="189">
        <f>SUMIFS('PIB-Mpal 2015-2020 Corrient '!I$5:I$759,'PIB-Mpal 2015-2020 Corrient '!$A$5:$A$759,$W$2,'PIB-Mpal 2015-2020 Corrient '!$E$5:$E$759,$A23)</f>
        <v>182.32318981158934</v>
      </c>
      <c r="G23" s="189">
        <f>SUMIFS('PIB-Mpal 2015-2020 Corrient '!K$5:K$759,'PIB-Mpal 2015-2020 Corrient '!$A$5:$A$759,$W$2,'PIB-Mpal 2015-2020 Corrient '!$E$5:$E$759,$A23)</f>
        <v>4.38397299267516</v>
      </c>
      <c r="H23" s="189">
        <f>SUMIFS('PIB-Mpal 2015-2020 Corrient '!L$5:L$759,'PIB-Mpal 2015-2020 Corrient '!$A$5:$A$759,$W$2,'PIB-Mpal 2015-2020 Corrient '!$E$5:$E$759,$A23)</f>
        <v>10.78869074519543</v>
      </c>
      <c r="I23" s="189">
        <f>SUMIFS('PIB-Mpal 2015-2020 Corrient '!N$5:N$759,'PIB-Mpal 2015-2020 Corrient '!$A$5:$A$759,$W$2,'PIB-Mpal 2015-2020 Corrient '!$E$5:$E$759,$A23)</f>
        <v>38.81344226194531</v>
      </c>
      <c r="J23" s="189">
        <f>SUMIFS('PIB-Mpal 2015-2020 Corrient '!O$5:O$759,'PIB-Mpal 2015-2020 Corrient '!$A$5:$A$759,$W$2,'PIB-Mpal 2015-2020 Corrient '!$E$5:$E$759,$A23)</f>
        <v>39.809313213563144</v>
      </c>
      <c r="K23" s="189">
        <f>SUMIFS('PIB-Mpal 2015-2020 Corrient '!P$5:P$759,'PIB-Mpal 2015-2020 Corrient '!$A$5:$A$759,$W$2,'PIB-Mpal 2015-2020 Corrient '!$E$5:$E$759,$A23)</f>
        <v>6.274005258975666</v>
      </c>
      <c r="L23" s="189">
        <f>SUMIFS('PIB-Mpal 2015-2020 Corrient '!Q$5:Q$759,'PIB-Mpal 2015-2020 Corrient '!$A$5:$A$759,$W$2,'PIB-Mpal 2015-2020 Corrient '!$E$5:$E$759,$A23)</f>
        <v>3.7247724115705156</v>
      </c>
      <c r="M23" s="189">
        <f>SUMIFS('PIB-Mpal 2015-2020 Corrient '!R$5:R$759,'PIB-Mpal 2015-2020 Corrient '!$A$5:$A$759,$W$2,'PIB-Mpal 2015-2020 Corrient '!$E$5:$E$759,$A23)</f>
        <v>12.65094216052386</v>
      </c>
      <c r="N23" s="189">
        <f>SUMIFS('PIB-Mpal 2015-2020 Corrient '!S$5:S$759,'PIB-Mpal 2015-2020 Corrient '!$A$5:$A$759,$W$2,'PIB-Mpal 2015-2020 Corrient '!$E$5:$E$759,$A23)</f>
        <v>36.12831922053249</v>
      </c>
      <c r="O23" s="189">
        <f>SUMIFS('PIB-Mpal 2015-2020 Corrient '!T$5:T$759,'PIB-Mpal 2015-2020 Corrient '!$A$5:$A$759,$W$2,'PIB-Mpal 2015-2020 Corrient '!$E$5:$E$759,$A23)</f>
        <v>45.44686099215028</v>
      </c>
      <c r="P23" s="247">
        <f>SUMIFS('PIB-Mpal 2015-2020 Corrient '!U$5:U$759,'PIB-Mpal 2015-2020 Corrient '!$A$5:$A$759,$W$2,'PIB-Mpal 2015-2020 Corrient '!$E$5:$E$759,$A23)</f>
        <v>4.596030635168205</v>
      </c>
      <c r="Q23" s="252">
        <f>SUMIFS('PIB-Mpal 2015-2020 Corrient '!J$5:J$759,'PIB-Mpal 2015-2020 Corrient '!$A$5:$A$759,$W$2,'PIB-Mpal 2015-2020 Corrient '!$E$5:$E$759,$A23)</f>
        <v>220.2551438749344</v>
      </c>
      <c r="R23" s="142">
        <f>SUMIFS('PIB-Mpal 2015-2020 Corrient '!M$5:M$759,'PIB-Mpal 2015-2020 Corrient '!$A$5:$A$759,$W$2,'PIB-Mpal 2015-2020 Corrient '!$E$5:$E$759,$A23)</f>
        <v>15.17266373787059</v>
      </c>
      <c r="S23" s="190">
        <f>SUMIFS('PIB-Mpal 2015-2020 Corrient '!V$5:V$759,'PIB-Mpal 2015-2020 Corrient '!$A$5:$A$759,$W$2,'PIB-Mpal 2015-2020 Corrient '!$E$5:$E$759,$A23)</f>
        <v>187.44368615442946</v>
      </c>
      <c r="T23" s="308">
        <f>SUMIFS('PIB-Mpal 2015-2020 Corrient '!W$5:W$759,'PIB-Mpal 2015-2020 Corrient '!$A$5:$A$759,$W$2,'PIB-Mpal 2015-2020 Corrient '!$E$5:$E$759,$A23)</f>
        <v>422.8714937672344</v>
      </c>
      <c r="U23" s="301">
        <f>SUMIFS('PIB-Mpal 2015-2020 Corrient '!X$5:X$759,'PIB-Mpal 2015-2020 Corrient '!$A$5:$A$759,$W$2,'PIB-Mpal 2015-2020 Corrient '!$E$5:$E$759,$A23)</f>
        <v>39.19271576037428</v>
      </c>
      <c r="V23" s="195">
        <f>SUMIFS('PIB-Mpal 2015-2020 Corrient '!Y$5:Y$759,'PIB-Mpal 2015-2020 Corrient '!$A$5:$A$759,$W$2,'PIB-Mpal 2015-2020 Corrient '!$E$5:$E$759,$A23)</f>
        <v>462.0642095276087</v>
      </c>
      <c r="W23" s="191">
        <f t="shared" si="3"/>
        <v>0.0031139223499341705</v>
      </c>
      <c r="X23" s="379">
        <f>INDEX(POBLACION!$C$4:$W$128,MATCH(A23,POBLACION!$A$4:$A$128,0),MATCH($W$2,POBLACION!$C$3:$W$3,0))</f>
        <v>25321</v>
      </c>
      <c r="Y23" s="369">
        <f t="shared" si="5"/>
        <v>16700.42627728899</v>
      </c>
      <c r="Z23" s="381">
        <f t="shared" si="6"/>
        <v>18248.260713542462</v>
      </c>
      <c r="AA23" s="384">
        <f t="shared" si="7"/>
        <v>4.222727556627322</v>
      </c>
      <c r="AB23" s="384">
        <f t="shared" si="8"/>
        <v>4.26122147709345</v>
      </c>
    </row>
    <row r="24" spans="1:28" ht="15" thickBot="1">
      <c r="A24" s="217" t="s">
        <v>46</v>
      </c>
      <c r="B24" s="207" t="s">
        <v>369</v>
      </c>
      <c r="C24" s="212"/>
      <c r="D24" s="213"/>
      <c r="E24" s="208">
        <f>SUM(E25:E30)</f>
        <v>150.03759823076953</v>
      </c>
      <c r="F24" s="208">
        <f aca="true" t="shared" si="10" ref="F24:X24">SUM(F25:F30)</f>
        <v>727.7499627834247</v>
      </c>
      <c r="G24" s="208">
        <f t="shared" si="10"/>
        <v>95.26581637588892</v>
      </c>
      <c r="H24" s="208">
        <f t="shared" si="10"/>
        <v>49.404634779547976</v>
      </c>
      <c r="I24" s="208">
        <f t="shared" si="10"/>
        <v>143.15801014044274</v>
      </c>
      <c r="J24" s="208">
        <f t="shared" si="10"/>
        <v>305.5260606698736</v>
      </c>
      <c r="K24" s="208">
        <f t="shared" si="10"/>
        <v>48.74675579430186</v>
      </c>
      <c r="L24" s="208">
        <f t="shared" si="10"/>
        <v>35.76816383471977</v>
      </c>
      <c r="M24" s="208">
        <f t="shared" si="10"/>
        <v>119.1668410650885</v>
      </c>
      <c r="N24" s="208">
        <f t="shared" si="10"/>
        <v>213.62462008429546</v>
      </c>
      <c r="O24" s="208">
        <f t="shared" si="10"/>
        <v>238.94374803092532</v>
      </c>
      <c r="P24" s="218">
        <f t="shared" si="10"/>
        <v>53.31500547547895</v>
      </c>
      <c r="Q24" s="289">
        <f t="shared" si="10"/>
        <v>877.7875610141944</v>
      </c>
      <c r="R24" s="208">
        <f t="shared" si="10"/>
        <v>144.67045115543687</v>
      </c>
      <c r="S24" s="209">
        <f t="shared" si="10"/>
        <v>1158.2492050951264</v>
      </c>
      <c r="T24" s="309">
        <f t="shared" si="10"/>
        <v>2180.707217264757</v>
      </c>
      <c r="U24" s="282">
        <f t="shared" si="10"/>
        <v>202.10999929244485</v>
      </c>
      <c r="V24" s="218">
        <f t="shared" si="10"/>
        <v>2382.8172165572023</v>
      </c>
      <c r="W24" s="210">
        <f t="shared" si="3"/>
        <v>0.016058174672371063</v>
      </c>
      <c r="X24" s="309">
        <f t="shared" si="10"/>
        <v>107318</v>
      </c>
      <c r="Y24" s="369">
        <f t="shared" si="5"/>
        <v>20320.050851346066</v>
      </c>
      <c r="Z24" s="381">
        <f t="shared" si="6"/>
        <v>22203.332307322184</v>
      </c>
      <c r="AA24" s="384">
        <f t="shared" si="7"/>
        <v>4.307924790444134</v>
      </c>
      <c r="AB24" s="384">
        <f t="shared" si="8"/>
        <v>4.346418158868544</v>
      </c>
    </row>
    <row r="25" spans="1:28" ht="15">
      <c r="A25" s="216" t="s">
        <v>208</v>
      </c>
      <c r="B25" s="196" t="s">
        <v>48</v>
      </c>
      <c r="C25" s="203" t="s">
        <v>370</v>
      </c>
      <c r="D25" s="196" t="s">
        <v>49</v>
      </c>
      <c r="E25" s="204">
        <f>SUMIFS('PIB-Mpal 2015-2020 Corrient '!H$5:H$759,'PIB-Mpal 2015-2020 Corrient '!$A$5:$A$759,$W$2,'PIB-Mpal 2015-2020 Corrient '!$E$5:$E$759,$A25)</f>
        <v>8.019426922747517</v>
      </c>
      <c r="F25" s="204">
        <f>SUMIFS('PIB-Mpal 2015-2020 Corrient '!I$5:I$759,'PIB-Mpal 2015-2020 Corrient '!$A$5:$A$759,$W$2,'PIB-Mpal 2015-2020 Corrient '!$E$5:$E$759,$A25)</f>
        <v>1.4663756508492298</v>
      </c>
      <c r="G25" s="204">
        <f>SUMIFS('PIB-Mpal 2015-2020 Corrient '!K$5:K$759,'PIB-Mpal 2015-2020 Corrient '!$A$5:$A$759,$W$2,'PIB-Mpal 2015-2020 Corrient '!$E$5:$E$759,$A25)</f>
        <v>0.9462358702650724</v>
      </c>
      <c r="H25" s="204">
        <f>SUMIFS('PIB-Mpal 2015-2020 Corrient '!L$5:L$759,'PIB-Mpal 2015-2020 Corrient '!$A$5:$A$759,$W$2,'PIB-Mpal 2015-2020 Corrient '!$E$5:$E$759,$A25)</f>
        <v>2.897544308692183</v>
      </c>
      <c r="I25" s="204">
        <f>SUMIFS('PIB-Mpal 2015-2020 Corrient '!N$5:N$759,'PIB-Mpal 2015-2020 Corrient '!$A$5:$A$759,$W$2,'PIB-Mpal 2015-2020 Corrient '!$E$5:$E$759,$A25)</f>
        <v>4.266582099484691</v>
      </c>
      <c r="J25" s="204">
        <f>SUMIFS('PIB-Mpal 2015-2020 Corrient '!O$5:O$759,'PIB-Mpal 2015-2020 Corrient '!$A$5:$A$759,$W$2,'PIB-Mpal 2015-2020 Corrient '!$E$5:$E$759,$A25)</f>
        <v>7.919963678873008</v>
      </c>
      <c r="K25" s="204">
        <f>SUMIFS('PIB-Mpal 2015-2020 Corrient '!P$5:P$759,'PIB-Mpal 2015-2020 Corrient '!$A$5:$A$759,$W$2,'PIB-Mpal 2015-2020 Corrient '!$E$5:$E$759,$A25)</f>
        <v>2.050113756084651</v>
      </c>
      <c r="L25" s="204">
        <f>SUMIFS('PIB-Mpal 2015-2020 Corrient '!Q$5:Q$759,'PIB-Mpal 2015-2020 Corrient '!$A$5:$A$759,$W$2,'PIB-Mpal 2015-2020 Corrient '!$E$5:$E$759,$A25)</f>
        <v>1.4621723529980015</v>
      </c>
      <c r="M25" s="204">
        <f>SUMIFS('PIB-Mpal 2015-2020 Corrient '!R$5:R$759,'PIB-Mpal 2015-2020 Corrient '!$A$5:$A$759,$W$2,'PIB-Mpal 2015-2020 Corrient '!$E$5:$E$759,$A25)</f>
        <v>4.6311017901699385</v>
      </c>
      <c r="N25" s="204">
        <f>SUMIFS('PIB-Mpal 2015-2020 Corrient '!S$5:S$759,'PIB-Mpal 2015-2020 Corrient '!$A$5:$A$759,$W$2,'PIB-Mpal 2015-2020 Corrient '!$E$5:$E$759,$A25)</f>
        <v>6.944564742725225</v>
      </c>
      <c r="O25" s="204">
        <f>SUMIFS('PIB-Mpal 2015-2020 Corrient '!T$5:T$759,'PIB-Mpal 2015-2020 Corrient '!$A$5:$A$759,$W$2,'PIB-Mpal 2015-2020 Corrient '!$E$5:$E$759,$A25)</f>
        <v>15.500764745754587</v>
      </c>
      <c r="P25" s="278">
        <f>SUMIFS('PIB-Mpal 2015-2020 Corrient '!U$5:U$759,'PIB-Mpal 2015-2020 Corrient '!$A$5:$A$759,$W$2,'PIB-Mpal 2015-2020 Corrient '!$E$5:$E$759,$A25)</f>
        <v>1.8261348147590537</v>
      </c>
      <c r="Q25" s="252">
        <f>SUMIFS('PIB-Mpal 2015-2020 Corrient '!J$5:J$759,'PIB-Mpal 2015-2020 Corrient '!$A$5:$A$759,$W$2,'PIB-Mpal 2015-2020 Corrient '!$E$5:$E$759,$A25)</f>
        <v>9.485802573596747</v>
      </c>
      <c r="R25" s="142">
        <f>SUMIFS('PIB-Mpal 2015-2020 Corrient '!M$5:M$759,'PIB-Mpal 2015-2020 Corrient '!$A$5:$A$759,$W$2,'PIB-Mpal 2015-2020 Corrient '!$E$5:$E$759,$A25)</f>
        <v>3.8437801789572554</v>
      </c>
      <c r="S25" s="205">
        <f>SUMIFS('PIB-Mpal 2015-2020 Corrient '!V$5:V$759,'PIB-Mpal 2015-2020 Corrient '!$A$5:$A$759,$W$2,'PIB-Mpal 2015-2020 Corrient '!$E$5:$E$759,$A25)</f>
        <v>44.60139798084915</v>
      </c>
      <c r="T25" s="310">
        <f>SUMIFS('PIB-Mpal 2015-2020 Corrient '!W$5:W$759,'PIB-Mpal 2015-2020 Corrient '!$A$5:$A$759,$W$2,'PIB-Mpal 2015-2020 Corrient '!$E$5:$E$759,$A25)</f>
        <v>57.93098073340317</v>
      </c>
      <c r="U25" s="302">
        <f>SUMIFS('PIB-Mpal 2015-2020 Corrient '!X$5:X$759,'PIB-Mpal 2015-2020 Corrient '!$A$5:$A$759,$W$2,'PIB-Mpal 2015-2020 Corrient '!$E$5:$E$759,$A25)</f>
        <v>5.368879229824417</v>
      </c>
      <c r="V25" s="193">
        <f>SUMIFS('PIB-Mpal 2015-2020 Corrient '!Y$5:Y$759,'PIB-Mpal 2015-2020 Corrient '!$A$5:$A$759,$W$2,'PIB-Mpal 2015-2020 Corrient '!$E$5:$E$759,$A25)</f>
        <v>63.29985996322758</v>
      </c>
      <c r="W25" s="194">
        <f t="shared" si="3"/>
        <v>0.0004265875707809393</v>
      </c>
      <c r="X25" s="379">
        <f>INDEX(POBLACION!$C$4:$W$128,MATCH(A25,POBLACION!$A$4:$A$128,0),MATCH($W$2,POBLACION!$C$3:$W$3,0))</f>
        <v>4691</v>
      </c>
      <c r="Y25" s="369">
        <f t="shared" si="5"/>
        <v>12349.388346493959</v>
      </c>
      <c r="Z25" s="381">
        <f t="shared" si="6"/>
        <v>13493.894684124403</v>
      </c>
      <c r="AA25" s="384">
        <f t="shared" si="7"/>
        <v>4.091645447934082</v>
      </c>
      <c r="AB25" s="384">
        <f t="shared" si="8"/>
        <v>4.130137316291922</v>
      </c>
    </row>
    <row r="26" spans="1:42" ht="15">
      <c r="A26" s="117" t="s">
        <v>209</v>
      </c>
      <c r="B26" s="114" t="s">
        <v>48</v>
      </c>
      <c r="C26" s="115" t="s">
        <v>370</v>
      </c>
      <c r="D26" s="114" t="s">
        <v>50</v>
      </c>
      <c r="E26" s="141">
        <f>SUMIFS('PIB-Mpal 2015-2020 Corrient '!H$5:H$759,'PIB-Mpal 2015-2020 Corrient '!$A$5:$A$759,$W$2,'PIB-Mpal 2015-2020 Corrient '!$E$5:$E$759,$A26)</f>
        <v>29.742351246317508</v>
      </c>
      <c r="F26" s="141">
        <f>SUMIFS('PIB-Mpal 2015-2020 Corrient '!I$5:I$759,'PIB-Mpal 2015-2020 Corrient '!$A$5:$A$759,$W$2,'PIB-Mpal 2015-2020 Corrient '!$E$5:$E$759,$A26)</f>
        <v>4.226082805376617</v>
      </c>
      <c r="G26" s="141">
        <f>SUMIFS('PIB-Mpal 2015-2020 Corrient '!K$5:K$759,'PIB-Mpal 2015-2020 Corrient '!$A$5:$A$759,$W$2,'PIB-Mpal 2015-2020 Corrient '!$E$5:$E$759,$A26)</f>
        <v>1.3256870958063856</v>
      </c>
      <c r="H26" s="141">
        <f>SUMIFS('PIB-Mpal 2015-2020 Corrient '!L$5:L$759,'PIB-Mpal 2015-2020 Corrient '!$A$5:$A$759,$W$2,'PIB-Mpal 2015-2020 Corrient '!$E$5:$E$759,$A26)</f>
        <v>5.826318594234149</v>
      </c>
      <c r="I26" s="141">
        <f>SUMIFS('PIB-Mpal 2015-2020 Corrient '!N$5:N$759,'PIB-Mpal 2015-2020 Corrient '!$A$5:$A$759,$W$2,'PIB-Mpal 2015-2020 Corrient '!$E$5:$E$759,$A26)</f>
        <v>3.1621721766873696</v>
      </c>
      <c r="J26" s="141">
        <f>SUMIFS('PIB-Mpal 2015-2020 Corrient '!O$5:O$759,'PIB-Mpal 2015-2020 Corrient '!$A$5:$A$759,$W$2,'PIB-Mpal 2015-2020 Corrient '!$E$5:$E$759,$A26)</f>
        <v>20.73015309604977</v>
      </c>
      <c r="K26" s="141">
        <f>SUMIFS('PIB-Mpal 2015-2020 Corrient '!P$5:P$759,'PIB-Mpal 2015-2020 Corrient '!$A$5:$A$759,$W$2,'PIB-Mpal 2015-2020 Corrient '!$E$5:$E$759,$A26)</f>
        <v>2.504912127137358</v>
      </c>
      <c r="L26" s="141">
        <f>SUMIFS('PIB-Mpal 2015-2020 Corrient '!Q$5:Q$759,'PIB-Mpal 2015-2020 Corrient '!$A$5:$A$759,$W$2,'PIB-Mpal 2015-2020 Corrient '!$E$5:$E$759,$A26)</f>
        <v>1.8196078537497</v>
      </c>
      <c r="M26" s="141">
        <f>SUMIFS('PIB-Mpal 2015-2020 Corrient '!R$5:R$759,'PIB-Mpal 2015-2020 Corrient '!$A$5:$A$759,$W$2,'PIB-Mpal 2015-2020 Corrient '!$E$5:$E$759,$A26)</f>
        <v>7.2931015653752835</v>
      </c>
      <c r="N26" s="141">
        <f>SUMIFS('PIB-Mpal 2015-2020 Corrient '!S$5:S$759,'PIB-Mpal 2015-2020 Corrient '!$A$5:$A$759,$W$2,'PIB-Mpal 2015-2020 Corrient '!$E$5:$E$759,$A26)</f>
        <v>9.756070993016808</v>
      </c>
      <c r="O26" s="141">
        <f>SUMIFS('PIB-Mpal 2015-2020 Corrient '!T$5:T$759,'PIB-Mpal 2015-2020 Corrient '!$A$5:$A$759,$W$2,'PIB-Mpal 2015-2020 Corrient '!$E$5:$E$759,$A26)</f>
        <v>20.205339100228606</v>
      </c>
      <c r="P26" s="246">
        <f>SUMIFS('PIB-Mpal 2015-2020 Corrient '!U$5:U$759,'PIB-Mpal 2015-2020 Corrient '!$A$5:$A$759,$W$2,'PIB-Mpal 2015-2020 Corrient '!$E$5:$E$759,$A26)</f>
        <v>3.1494726823725983</v>
      </c>
      <c r="Q26" s="252">
        <f>SUMIFS('PIB-Mpal 2015-2020 Corrient '!J$5:J$759,'PIB-Mpal 2015-2020 Corrient '!$A$5:$A$759,$W$2,'PIB-Mpal 2015-2020 Corrient '!$E$5:$E$759,$A26)</f>
        <v>33.968434051694125</v>
      </c>
      <c r="R26" s="142">
        <f>SUMIFS('PIB-Mpal 2015-2020 Corrient '!M$5:M$759,'PIB-Mpal 2015-2020 Corrient '!$A$5:$A$759,$W$2,'PIB-Mpal 2015-2020 Corrient '!$E$5:$E$759,$A26)</f>
        <v>7.152005690040534</v>
      </c>
      <c r="S26" s="143">
        <f>SUMIFS('PIB-Mpal 2015-2020 Corrient '!V$5:V$759,'PIB-Mpal 2015-2020 Corrient '!$A$5:$A$759,$W$2,'PIB-Mpal 2015-2020 Corrient '!$E$5:$E$759,$A26)</f>
        <v>68.62082959461749</v>
      </c>
      <c r="T26" s="307">
        <f>SUMIFS('PIB-Mpal 2015-2020 Corrient '!W$5:W$759,'PIB-Mpal 2015-2020 Corrient '!$A$5:$A$759,$W$2,'PIB-Mpal 2015-2020 Corrient '!$E$5:$E$759,$A26)</f>
        <v>109.74126933635215</v>
      </c>
      <c r="U26" s="300">
        <f>SUMIFS('PIB-Mpal 2015-2020 Corrient '!X$5:X$759,'PIB-Mpal 2015-2020 Corrient '!$A$5:$A$759,$W$2,'PIB-Mpal 2015-2020 Corrient '!$E$5:$E$759,$A26)</f>
        <v>10.17076089096891</v>
      </c>
      <c r="V26" s="181">
        <f>SUMIFS('PIB-Mpal 2015-2020 Corrient '!Y$5:Y$759,'PIB-Mpal 2015-2020 Corrient '!$A$5:$A$759,$W$2,'PIB-Mpal 2015-2020 Corrient '!$E$5:$E$759,$A26)</f>
        <v>119.91203022732105</v>
      </c>
      <c r="W26" s="185">
        <f t="shared" si="3"/>
        <v>0.0008081057637694531</v>
      </c>
      <c r="X26" s="379">
        <f>INDEX(POBLACION!$C$4:$W$128,MATCH(A26,POBLACION!$A$4:$A$128,0),MATCH($W$2,POBLACION!$C$3:$W$3,0))</f>
        <v>8431</v>
      </c>
      <c r="Y26" s="369">
        <f t="shared" si="5"/>
        <v>13016.400111060628</v>
      </c>
      <c r="Z26" s="381">
        <f t="shared" si="6"/>
        <v>14222.752962557355</v>
      </c>
      <c r="AA26" s="384">
        <f t="shared" si="7"/>
        <v>4.114490889909984</v>
      </c>
      <c r="AB26" s="384">
        <f t="shared" si="8"/>
        <v>4.15298366676857</v>
      </c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</row>
    <row r="27" spans="1:42" ht="15">
      <c r="A27" s="117" t="s">
        <v>210</v>
      </c>
      <c r="B27" s="114" t="s">
        <v>48</v>
      </c>
      <c r="C27" s="115" t="s">
        <v>370</v>
      </c>
      <c r="D27" s="114" t="s">
        <v>52</v>
      </c>
      <c r="E27" s="141">
        <f>SUMIFS('PIB-Mpal 2015-2020 Corrient '!H$5:H$759,'PIB-Mpal 2015-2020 Corrient '!$A$5:$A$759,$W$2,'PIB-Mpal 2015-2020 Corrient '!$E$5:$E$759,$A27)</f>
        <v>34.82147828187785</v>
      </c>
      <c r="F27" s="141">
        <f>SUMIFS('PIB-Mpal 2015-2020 Corrient '!I$5:I$759,'PIB-Mpal 2015-2020 Corrient '!$A$5:$A$759,$W$2,'PIB-Mpal 2015-2020 Corrient '!$E$5:$E$759,$A27)</f>
        <v>123.835569198451</v>
      </c>
      <c r="G27" s="141">
        <f>SUMIFS('PIB-Mpal 2015-2020 Corrient '!K$5:K$759,'PIB-Mpal 2015-2020 Corrient '!$A$5:$A$759,$W$2,'PIB-Mpal 2015-2020 Corrient '!$E$5:$E$759,$A27)</f>
        <v>34.48841540020004</v>
      </c>
      <c r="H27" s="141">
        <f>SUMIFS('PIB-Mpal 2015-2020 Corrient '!L$5:L$759,'PIB-Mpal 2015-2020 Corrient '!$A$5:$A$759,$W$2,'PIB-Mpal 2015-2020 Corrient '!$E$5:$E$759,$A27)</f>
        <v>15.23901664174101</v>
      </c>
      <c r="I27" s="141">
        <f>SUMIFS('PIB-Mpal 2015-2020 Corrient '!N$5:N$759,'PIB-Mpal 2015-2020 Corrient '!$A$5:$A$759,$W$2,'PIB-Mpal 2015-2020 Corrient '!$E$5:$E$759,$A27)</f>
        <v>36.6819832558765</v>
      </c>
      <c r="J27" s="141">
        <f>SUMIFS('PIB-Mpal 2015-2020 Corrient '!O$5:O$759,'PIB-Mpal 2015-2020 Corrient '!$A$5:$A$759,$W$2,'PIB-Mpal 2015-2020 Corrient '!$E$5:$E$759,$A27)</f>
        <v>137.54951778591928</v>
      </c>
      <c r="K27" s="141">
        <f>SUMIFS('PIB-Mpal 2015-2020 Corrient '!P$5:P$759,'PIB-Mpal 2015-2020 Corrient '!$A$5:$A$759,$W$2,'PIB-Mpal 2015-2020 Corrient '!$E$5:$E$759,$A27)</f>
        <v>21.84306043613453</v>
      </c>
      <c r="L27" s="141">
        <f>SUMIFS('PIB-Mpal 2015-2020 Corrient '!Q$5:Q$759,'PIB-Mpal 2015-2020 Corrient '!$A$5:$A$759,$W$2,'PIB-Mpal 2015-2020 Corrient '!$E$5:$E$759,$A27)</f>
        <v>23.123495116658834</v>
      </c>
      <c r="M27" s="141">
        <f>SUMIFS('PIB-Mpal 2015-2020 Corrient '!R$5:R$759,'PIB-Mpal 2015-2020 Corrient '!$A$5:$A$759,$W$2,'PIB-Mpal 2015-2020 Corrient '!$E$5:$E$759,$A27)</f>
        <v>52.092555282204636</v>
      </c>
      <c r="N27" s="141">
        <f>SUMIFS('PIB-Mpal 2015-2020 Corrient '!S$5:S$759,'PIB-Mpal 2015-2020 Corrient '!$A$5:$A$759,$W$2,'PIB-Mpal 2015-2020 Corrient '!$E$5:$E$759,$A27)</f>
        <v>72.43797476678347</v>
      </c>
      <c r="O27" s="141">
        <f>SUMIFS('PIB-Mpal 2015-2020 Corrient '!T$5:T$759,'PIB-Mpal 2015-2020 Corrient '!$A$5:$A$759,$W$2,'PIB-Mpal 2015-2020 Corrient '!$E$5:$E$759,$A27)</f>
        <v>79.3877123453587</v>
      </c>
      <c r="P27" s="246">
        <f>SUMIFS('PIB-Mpal 2015-2020 Corrient '!U$5:U$759,'PIB-Mpal 2015-2020 Corrient '!$A$5:$A$759,$W$2,'PIB-Mpal 2015-2020 Corrient '!$E$5:$E$759,$A27)</f>
        <v>18.135090191327322</v>
      </c>
      <c r="Q27" s="252">
        <f>SUMIFS('PIB-Mpal 2015-2020 Corrient '!J$5:J$759,'PIB-Mpal 2015-2020 Corrient '!$A$5:$A$759,$W$2,'PIB-Mpal 2015-2020 Corrient '!$E$5:$E$759,$A27)</f>
        <v>158.65704748032886</v>
      </c>
      <c r="R27" s="142">
        <f>SUMIFS('PIB-Mpal 2015-2020 Corrient '!M$5:M$759,'PIB-Mpal 2015-2020 Corrient '!$A$5:$A$759,$W$2,'PIB-Mpal 2015-2020 Corrient '!$E$5:$E$759,$A27)</f>
        <v>49.72743204194105</v>
      </c>
      <c r="S27" s="143">
        <f>SUMIFS('PIB-Mpal 2015-2020 Corrient '!V$5:V$759,'PIB-Mpal 2015-2020 Corrient '!$A$5:$A$759,$W$2,'PIB-Mpal 2015-2020 Corrient '!$E$5:$E$759,$A27)</f>
        <v>441.2513891802633</v>
      </c>
      <c r="T27" s="307">
        <f>SUMIFS('PIB-Mpal 2015-2020 Corrient '!W$5:W$759,'PIB-Mpal 2015-2020 Corrient '!$A$5:$A$759,$W$2,'PIB-Mpal 2015-2020 Corrient '!$E$5:$E$759,$A27)</f>
        <v>649.6358687025332</v>
      </c>
      <c r="U27" s="300">
        <f>SUMIFS('PIB-Mpal 2015-2020 Corrient '!X$5:X$759,'PIB-Mpal 2015-2020 Corrient '!$A$5:$A$759,$W$2,'PIB-Mpal 2015-2020 Corrient '!$E$5:$E$759,$A27)</f>
        <v>60.207343614428424</v>
      </c>
      <c r="V27" s="181">
        <f>SUMIFS('PIB-Mpal 2015-2020 Corrient '!Y$5:Y$759,'PIB-Mpal 2015-2020 Corrient '!$A$5:$A$759,$W$2,'PIB-Mpal 2015-2020 Corrient '!$E$5:$E$759,$A27)</f>
        <v>709.8432123169616</v>
      </c>
      <c r="W27" s="185">
        <f t="shared" si="3"/>
        <v>0.0047837434672610805</v>
      </c>
      <c r="X27" s="379">
        <f>INDEX(POBLACION!$C$4:$W$128,MATCH(A27,POBLACION!$A$4:$A$128,0),MATCH($W$2,POBLACION!$C$3:$W$3,0))</f>
        <v>40704</v>
      </c>
      <c r="Y27" s="369">
        <f t="shared" si="5"/>
        <v>15960.000705152643</v>
      </c>
      <c r="Z27" s="381">
        <f t="shared" si="6"/>
        <v>17439.151245994537</v>
      </c>
      <c r="AA27" s="384">
        <f t="shared" si="7"/>
        <v>4.203032906202925</v>
      </c>
      <c r="AB27" s="384">
        <f t="shared" si="8"/>
        <v>4.241525344234684</v>
      </c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</row>
    <row r="28" spans="1:42" ht="15">
      <c r="A28" s="117" t="s">
        <v>211</v>
      </c>
      <c r="B28" s="114" t="s">
        <v>48</v>
      </c>
      <c r="C28" s="115" t="s">
        <v>370</v>
      </c>
      <c r="D28" s="114" t="s">
        <v>53</v>
      </c>
      <c r="E28" s="141">
        <f>SUMIFS('PIB-Mpal 2015-2020 Corrient '!H$5:H$759,'PIB-Mpal 2015-2020 Corrient '!$A$5:$A$759,$W$2,'PIB-Mpal 2015-2020 Corrient '!$E$5:$E$759,$A28)</f>
        <v>14.53402125612927</v>
      </c>
      <c r="F28" s="141">
        <f>SUMIFS('PIB-Mpal 2015-2020 Corrient '!I$5:I$759,'PIB-Mpal 2015-2020 Corrient '!$A$5:$A$759,$W$2,'PIB-Mpal 2015-2020 Corrient '!$E$5:$E$759,$A28)</f>
        <v>81.81008637738319</v>
      </c>
      <c r="G28" s="141">
        <f>SUMIFS('PIB-Mpal 2015-2020 Corrient '!K$5:K$759,'PIB-Mpal 2015-2020 Corrient '!$A$5:$A$759,$W$2,'PIB-Mpal 2015-2020 Corrient '!$E$5:$E$759,$A28)</f>
        <v>39.3782548551338</v>
      </c>
      <c r="H28" s="141">
        <f>SUMIFS('PIB-Mpal 2015-2020 Corrient '!L$5:L$759,'PIB-Mpal 2015-2020 Corrient '!$A$5:$A$759,$W$2,'PIB-Mpal 2015-2020 Corrient '!$E$5:$E$759,$A28)</f>
        <v>6.106123364267219</v>
      </c>
      <c r="I28" s="141">
        <f>SUMIFS('PIB-Mpal 2015-2020 Corrient '!N$5:N$759,'PIB-Mpal 2015-2020 Corrient '!$A$5:$A$759,$W$2,'PIB-Mpal 2015-2020 Corrient '!$E$5:$E$759,$A28)</f>
        <v>67.67205987990401</v>
      </c>
      <c r="J28" s="141">
        <f>SUMIFS('PIB-Mpal 2015-2020 Corrient '!O$5:O$759,'PIB-Mpal 2015-2020 Corrient '!$A$5:$A$759,$W$2,'PIB-Mpal 2015-2020 Corrient '!$E$5:$E$759,$A28)</f>
        <v>42.507344172331564</v>
      </c>
      <c r="K28" s="141">
        <f>SUMIFS('PIB-Mpal 2015-2020 Corrient '!P$5:P$759,'PIB-Mpal 2015-2020 Corrient '!$A$5:$A$759,$W$2,'PIB-Mpal 2015-2020 Corrient '!$E$5:$E$759,$A28)</f>
        <v>9.963315684690437</v>
      </c>
      <c r="L28" s="141">
        <f>SUMIFS('PIB-Mpal 2015-2020 Corrient '!Q$5:Q$759,'PIB-Mpal 2015-2020 Corrient '!$A$5:$A$759,$W$2,'PIB-Mpal 2015-2020 Corrient '!$E$5:$E$759,$A28)</f>
        <v>4.73012549954025</v>
      </c>
      <c r="M28" s="141">
        <f>SUMIFS('PIB-Mpal 2015-2020 Corrient '!R$5:R$759,'PIB-Mpal 2015-2020 Corrient '!$A$5:$A$759,$W$2,'PIB-Mpal 2015-2020 Corrient '!$E$5:$E$759,$A28)</f>
        <v>22.53919246874044</v>
      </c>
      <c r="N28" s="141">
        <f>SUMIFS('PIB-Mpal 2015-2020 Corrient '!S$5:S$759,'PIB-Mpal 2015-2020 Corrient '!$A$5:$A$759,$W$2,'PIB-Mpal 2015-2020 Corrient '!$E$5:$E$759,$A28)</f>
        <v>50.50484364524641</v>
      </c>
      <c r="O28" s="141">
        <f>SUMIFS('PIB-Mpal 2015-2020 Corrient '!T$5:T$759,'PIB-Mpal 2015-2020 Corrient '!$A$5:$A$759,$W$2,'PIB-Mpal 2015-2020 Corrient '!$E$5:$E$759,$A28)</f>
        <v>65.74921399650968</v>
      </c>
      <c r="P28" s="246">
        <f>SUMIFS('PIB-Mpal 2015-2020 Corrient '!U$5:U$759,'PIB-Mpal 2015-2020 Corrient '!$A$5:$A$759,$W$2,'PIB-Mpal 2015-2020 Corrient '!$E$5:$E$759,$A28)</f>
        <v>16.730505740618682</v>
      </c>
      <c r="Q28" s="252">
        <f>SUMIFS('PIB-Mpal 2015-2020 Corrient '!J$5:J$759,'PIB-Mpal 2015-2020 Corrient '!$A$5:$A$759,$W$2,'PIB-Mpal 2015-2020 Corrient '!$E$5:$E$759,$A28)</f>
        <v>96.34410763351245</v>
      </c>
      <c r="R28" s="142">
        <f>SUMIFS('PIB-Mpal 2015-2020 Corrient '!M$5:M$759,'PIB-Mpal 2015-2020 Corrient '!$A$5:$A$759,$W$2,'PIB-Mpal 2015-2020 Corrient '!$E$5:$E$759,$A28)</f>
        <v>45.484378219401016</v>
      </c>
      <c r="S28" s="143">
        <f>SUMIFS('PIB-Mpal 2015-2020 Corrient '!V$5:V$759,'PIB-Mpal 2015-2020 Corrient '!$A$5:$A$759,$W$2,'PIB-Mpal 2015-2020 Corrient '!$E$5:$E$759,$A28)</f>
        <v>280.39660108758153</v>
      </c>
      <c r="T28" s="307">
        <f>SUMIFS('PIB-Mpal 2015-2020 Corrient '!W$5:W$759,'PIB-Mpal 2015-2020 Corrient '!$A$5:$A$759,$W$2,'PIB-Mpal 2015-2020 Corrient '!$E$5:$E$759,$A28)</f>
        <v>422.225086940495</v>
      </c>
      <c r="U28" s="300">
        <f>SUMIFS('PIB-Mpal 2015-2020 Corrient '!X$5:X$759,'PIB-Mpal 2015-2020 Corrient '!$A$5:$A$759,$W$2,'PIB-Mpal 2015-2020 Corrient '!$E$5:$E$759,$A28)</f>
        <v>39.13133147517955</v>
      </c>
      <c r="V28" s="181">
        <f>SUMIFS('PIB-Mpal 2015-2020 Corrient '!Y$5:Y$759,'PIB-Mpal 2015-2020 Corrient '!$A$5:$A$759,$W$2,'PIB-Mpal 2015-2020 Corrient '!$E$5:$E$759,$A28)</f>
        <v>461.3564184156745</v>
      </c>
      <c r="W28" s="185">
        <f t="shared" si="3"/>
        <v>0.003109152435889562</v>
      </c>
      <c r="X28" s="379">
        <f>INDEX(POBLACION!$C$4:$W$128,MATCH(A28,POBLACION!$A$4:$A$128,0),MATCH($W$2,POBLACION!$C$3:$W$3,0))</f>
        <v>14752</v>
      </c>
      <c r="Y28" s="369">
        <f t="shared" si="5"/>
        <v>28621.548735120323</v>
      </c>
      <c r="Z28" s="381">
        <f t="shared" si="6"/>
        <v>31274.16068435972</v>
      </c>
      <c r="AA28" s="384">
        <f t="shared" si="7"/>
        <v>4.456693130084789</v>
      </c>
      <c r="AB28" s="384">
        <f t="shared" si="8"/>
        <v>4.495185663208228</v>
      </c>
      <c r="AG28" s="389"/>
      <c r="AH28" s="390"/>
      <c r="AI28" s="391"/>
      <c r="AJ28" s="392"/>
      <c r="AK28" s="392"/>
      <c r="AL28" s="392"/>
      <c r="AM28" s="392"/>
      <c r="AN28" s="388"/>
      <c r="AO28" s="388"/>
      <c r="AP28" s="388"/>
    </row>
    <row r="29" spans="1:42" ht="15">
      <c r="A29" s="117" t="s">
        <v>212</v>
      </c>
      <c r="B29" s="114" t="s">
        <v>48</v>
      </c>
      <c r="C29" s="115" t="s">
        <v>370</v>
      </c>
      <c r="D29" s="114" t="s">
        <v>54</v>
      </c>
      <c r="E29" s="141">
        <f>SUMIFS('PIB-Mpal 2015-2020 Corrient '!H$5:H$759,'PIB-Mpal 2015-2020 Corrient '!$A$5:$A$759,$W$2,'PIB-Mpal 2015-2020 Corrient '!$E$5:$E$759,$A29)</f>
        <v>11.636770314313964</v>
      </c>
      <c r="F29" s="141">
        <f>SUMIFS('PIB-Mpal 2015-2020 Corrient '!I$5:I$759,'PIB-Mpal 2015-2020 Corrient '!$A$5:$A$759,$W$2,'PIB-Mpal 2015-2020 Corrient '!$E$5:$E$759,$A29)</f>
        <v>3.6393417744668266</v>
      </c>
      <c r="G29" s="141">
        <f>SUMIFS('PIB-Mpal 2015-2020 Corrient '!K$5:K$759,'PIB-Mpal 2015-2020 Corrient '!$A$5:$A$759,$W$2,'PIB-Mpal 2015-2020 Corrient '!$E$5:$E$759,$A29)</f>
        <v>15.552932939806814</v>
      </c>
      <c r="H29" s="141">
        <f>SUMIFS('PIB-Mpal 2015-2020 Corrient '!L$5:L$759,'PIB-Mpal 2015-2020 Corrient '!$A$5:$A$759,$W$2,'PIB-Mpal 2015-2020 Corrient '!$E$5:$E$759,$A29)</f>
        <v>8.89246699165991</v>
      </c>
      <c r="I29" s="141">
        <f>SUMIFS('PIB-Mpal 2015-2020 Corrient '!N$5:N$759,'PIB-Mpal 2015-2020 Corrient '!$A$5:$A$759,$W$2,'PIB-Mpal 2015-2020 Corrient '!$E$5:$E$759,$A29)</f>
        <v>14.144532922660897</v>
      </c>
      <c r="J29" s="141">
        <f>SUMIFS('PIB-Mpal 2015-2020 Corrient '!O$5:O$759,'PIB-Mpal 2015-2020 Corrient '!$A$5:$A$759,$W$2,'PIB-Mpal 2015-2020 Corrient '!$E$5:$E$759,$A29)</f>
        <v>71.18664991689722</v>
      </c>
      <c r="K29" s="141">
        <f>SUMIFS('PIB-Mpal 2015-2020 Corrient '!P$5:P$759,'PIB-Mpal 2015-2020 Corrient '!$A$5:$A$759,$W$2,'PIB-Mpal 2015-2020 Corrient '!$E$5:$E$759,$A29)</f>
        <v>7.151328896265551</v>
      </c>
      <c r="L29" s="141">
        <f>SUMIFS('PIB-Mpal 2015-2020 Corrient '!Q$5:Q$759,'PIB-Mpal 2015-2020 Corrient '!$A$5:$A$759,$W$2,'PIB-Mpal 2015-2020 Corrient '!$E$5:$E$759,$A29)</f>
        <v>2.5324403111725067</v>
      </c>
      <c r="M29" s="141">
        <f>SUMIFS('PIB-Mpal 2015-2020 Corrient '!R$5:R$759,'PIB-Mpal 2015-2020 Corrient '!$A$5:$A$759,$W$2,'PIB-Mpal 2015-2020 Corrient '!$E$5:$E$759,$A29)</f>
        <v>19.48924158296222</v>
      </c>
      <c r="N29" s="141">
        <f>SUMIFS('PIB-Mpal 2015-2020 Corrient '!S$5:S$759,'PIB-Mpal 2015-2020 Corrient '!$A$5:$A$759,$W$2,'PIB-Mpal 2015-2020 Corrient '!$E$5:$E$759,$A29)</f>
        <v>23.377949813425055</v>
      </c>
      <c r="O29" s="141">
        <f>SUMIFS('PIB-Mpal 2015-2020 Corrient '!T$5:T$759,'PIB-Mpal 2015-2020 Corrient '!$A$5:$A$759,$W$2,'PIB-Mpal 2015-2020 Corrient '!$E$5:$E$759,$A29)</f>
        <v>29.756720115863246</v>
      </c>
      <c r="P29" s="246">
        <f>SUMIFS('PIB-Mpal 2015-2020 Corrient '!U$5:U$759,'PIB-Mpal 2015-2020 Corrient '!$A$5:$A$759,$W$2,'PIB-Mpal 2015-2020 Corrient '!$E$5:$E$759,$A29)</f>
        <v>5.99680182889937</v>
      </c>
      <c r="Q29" s="252">
        <f>SUMIFS('PIB-Mpal 2015-2020 Corrient '!J$5:J$759,'PIB-Mpal 2015-2020 Corrient '!$A$5:$A$759,$W$2,'PIB-Mpal 2015-2020 Corrient '!$E$5:$E$759,$A29)</f>
        <v>15.27611208878079</v>
      </c>
      <c r="R29" s="142">
        <f>SUMIFS('PIB-Mpal 2015-2020 Corrient '!M$5:M$759,'PIB-Mpal 2015-2020 Corrient '!$A$5:$A$759,$W$2,'PIB-Mpal 2015-2020 Corrient '!$E$5:$E$759,$A29)</f>
        <v>24.445399931466724</v>
      </c>
      <c r="S29" s="143">
        <f>SUMIFS('PIB-Mpal 2015-2020 Corrient '!V$5:V$759,'PIB-Mpal 2015-2020 Corrient '!$A$5:$A$759,$W$2,'PIB-Mpal 2015-2020 Corrient '!$E$5:$E$759,$A29)</f>
        <v>173.6356653881461</v>
      </c>
      <c r="T29" s="307">
        <f>SUMIFS('PIB-Mpal 2015-2020 Corrient '!W$5:W$759,'PIB-Mpal 2015-2020 Corrient '!$A$5:$A$759,$W$2,'PIB-Mpal 2015-2020 Corrient '!$E$5:$E$759,$A29)</f>
        <v>213.35717740839357</v>
      </c>
      <c r="U29" s="300">
        <f>SUMIFS('PIB-Mpal 2015-2020 Corrient '!X$5:X$759,'PIB-Mpal 2015-2020 Corrient '!$A$5:$A$759,$W$2,'PIB-Mpal 2015-2020 Corrient '!$E$5:$E$759,$A29)</f>
        <v>19.773190840908637</v>
      </c>
      <c r="V29" s="181">
        <f>SUMIFS('PIB-Mpal 2015-2020 Corrient '!Y$5:Y$759,'PIB-Mpal 2015-2020 Corrient '!$A$5:$A$759,$W$2,'PIB-Mpal 2015-2020 Corrient '!$E$5:$E$759,$A29)</f>
        <v>233.1303682493022</v>
      </c>
      <c r="W29" s="185">
        <f t="shared" si="3"/>
        <v>0.001571101697926486</v>
      </c>
      <c r="X29" s="379">
        <f>INDEX(POBLACION!$C$4:$W$128,MATCH(A29,POBLACION!$A$4:$A$128,0),MATCH($W$2,POBLACION!$C$3:$W$3,0))</f>
        <v>18803</v>
      </c>
      <c r="Y29" s="369">
        <f t="shared" si="5"/>
        <v>11346.975344806338</v>
      </c>
      <c r="Z29" s="381">
        <f t="shared" si="6"/>
        <v>12398.573006929862</v>
      </c>
      <c r="AA29" s="384">
        <f t="shared" si="7"/>
        <v>4.05488011121016</v>
      </c>
      <c r="AB29" s="384">
        <f t="shared" si="8"/>
        <v>4.093371703639783</v>
      </c>
      <c r="AG29" s="393"/>
      <c r="AH29" s="394"/>
      <c r="AI29" s="395"/>
      <c r="AJ29" s="388"/>
      <c r="AK29" s="388"/>
      <c r="AL29" s="388"/>
      <c r="AM29" s="388"/>
      <c r="AN29" s="388"/>
      <c r="AO29" s="388"/>
      <c r="AP29" s="388"/>
    </row>
    <row r="30" spans="1:42" ht="15" thickBot="1">
      <c r="A30" s="215" t="s">
        <v>213</v>
      </c>
      <c r="B30" s="154" t="s">
        <v>48</v>
      </c>
      <c r="C30" s="153" t="s">
        <v>370</v>
      </c>
      <c r="D30" s="154" t="s">
        <v>55</v>
      </c>
      <c r="E30" s="189">
        <f>SUMIFS('PIB-Mpal 2015-2020 Corrient '!H$5:H$759,'PIB-Mpal 2015-2020 Corrient '!$A$5:$A$759,$W$2,'PIB-Mpal 2015-2020 Corrient '!$E$5:$E$759,$A30)</f>
        <v>51.28355020938343</v>
      </c>
      <c r="F30" s="189">
        <f>SUMIFS('PIB-Mpal 2015-2020 Corrient '!I$5:I$759,'PIB-Mpal 2015-2020 Corrient '!$A$5:$A$759,$W$2,'PIB-Mpal 2015-2020 Corrient '!$E$5:$E$759,$A30)</f>
        <v>512.772506976898</v>
      </c>
      <c r="G30" s="189">
        <f>SUMIFS('PIB-Mpal 2015-2020 Corrient '!K$5:K$759,'PIB-Mpal 2015-2020 Corrient '!$A$5:$A$759,$W$2,'PIB-Mpal 2015-2020 Corrient '!$E$5:$E$759,$A30)</f>
        <v>3.574290214676802</v>
      </c>
      <c r="H30" s="189">
        <f>SUMIFS('PIB-Mpal 2015-2020 Corrient '!L$5:L$759,'PIB-Mpal 2015-2020 Corrient '!$A$5:$A$759,$W$2,'PIB-Mpal 2015-2020 Corrient '!$E$5:$E$759,$A30)</f>
        <v>10.443164878953507</v>
      </c>
      <c r="I30" s="189">
        <f>SUMIFS('PIB-Mpal 2015-2020 Corrient '!N$5:N$759,'PIB-Mpal 2015-2020 Corrient '!$A$5:$A$759,$W$2,'PIB-Mpal 2015-2020 Corrient '!$E$5:$E$759,$A30)</f>
        <v>17.23067980582926</v>
      </c>
      <c r="J30" s="189">
        <f>SUMIFS('PIB-Mpal 2015-2020 Corrient '!O$5:O$759,'PIB-Mpal 2015-2020 Corrient '!$A$5:$A$759,$W$2,'PIB-Mpal 2015-2020 Corrient '!$E$5:$E$759,$A30)</f>
        <v>25.63243201980278</v>
      </c>
      <c r="K30" s="189">
        <f>SUMIFS('PIB-Mpal 2015-2020 Corrient '!P$5:P$759,'PIB-Mpal 2015-2020 Corrient '!$A$5:$A$759,$W$2,'PIB-Mpal 2015-2020 Corrient '!$E$5:$E$759,$A30)</f>
        <v>5.234024893989334</v>
      </c>
      <c r="L30" s="189">
        <f>SUMIFS('PIB-Mpal 2015-2020 Corrient '!Q$5:Q$759,'PIB-Mpal 2015-2020 Corrient '!$A$5:$A$759,$W$2,'PIB-Mpal 2015-2020 Corrient '!$E$5:$E$759,$A30)</f>
        <v>2.1003227006004797</v>
      </c>
      <c r="M30" s="189">
        <f>SUMIFS('PIB-Mpal 2015-2020 Corrient '!R$5:R$759,'PIB-Mpal 2015-2020 Corrient '!$A$5:$A$759,$W$2,'PIB-Mpal 2015-2020 Corrient '!$E$5:$E$759,$A30)</f>
        <v>13.121648375635983</v>
      </c>
      <c r="N30" s="189">
        <f>SUMIFS('PIB-Mpal 2015-2020 Corrient '!S$5:S$759,'PIB-Mpal 2015-2020 Corrient '!$A$5:$A$759,$W$2,'PIB-Mpal 2015-2020 Corrient '!$E$5:$E$759,$A30)</f>
        <v>50.60321612309849</v>
      </c>
      <c r="O30" s="189">
        <f>SUMIFS('PIB-Mpal 2015-2020 Corrient '!T$5:T$759,'PIB-Mpal 2015-2020 Corrient '!$A$5:$A$759,$W$2,'PIB-Mpal 2015-2020 Corrient '!$E$5:$E$759,$A30)</f>
        <v>28.3439977272105</v>
      </c>
      <c r="P30" s="247">
        <f>SUMIFS('PIB-Mpal 2015-2020 Corrient '!U$5:U$759,'PIB-Mpal 2015-2020 Corrient '!$A$5:$A$759,$W$2,'PIB-Mpal 2015-2020 Corrient '!$E$5:$E$759,$A30)</f>
        <v>7.477000217501923</v>
      </c>
      <c r="Q30" s="252">
        <f>SUMIFS('PIB-Mpal 2015-2020 Corrient '!J$5:J$759,'PIB-Mpal 2015-2020 Corrient '!$A$5:$A$759,$W$2,'PIB-Mpal 2015-2020 Corrient '!$E$5:$E$759,$A30)</f>
        <v>564.0560571862814</v>
      </c>
      <c r="R30" s="142">
        <f>SUMIFS('PIB-Mpal 2015-2020 Corrient '!M$5:M$759,'PIB-Mpal 2015-2020 Corrient '!$A$5:$A$759,$W$2,'PIB-Mpal 2015-2020 Corrient '!$E$5:$E$759,$A30)</f>
        <v>14.017455093630309</v>
      </c>
      <c r="S30" s="190">
        <f>SUMIFS('PIB-Mpal 2015-2020 Corrient '!V$5:V$759,'PIB-Mpal 2015-2020 Corrient '!$A$5:$A$759,$W$2,'PIB-Mpal 2015-2020 Corrient '!$E$5:$E$759,$A30)</f>
        <v>149.74332186366874</v>
      </c>
      <c r="T30" s="308">
        <f>SUMIFS('PIB-Mpal 2015-2020 Corrient '!W$5:W$759,'PIB-Mpal 2015-2020 Corrient '!$A$5:$A$759,$W$2,'PIB-Mpal 2015-2020 Corrient '!$E$5:$E$759,$A30)</f>
        <v>727.8168341435804</v>
      </c>
      <c r="U30" s="301">
        <f>SUMIFS('PIB-Mpal 2015-2020 Corrient '!X$5:X$759,'PIB-Mpal 2015-2020 Corrient '!$A$5:$A$759,$W$2,'PIB-Mpal 2015-2020 Corrient '!$E$5:$E$759,$A30)</f>
        <v>67.45849324113492</v>
      </c>
      <c r="V30" s="195">
        <f>SUMIFS('PIB-Mpal 2015-2020 Corrient '!Y$5:Y$759,'PIB-Mpal 2015-2020 Corrient '!$A$5:$A$759,$W$2,'PIB-Mpal 2015-2020 Corrient '!$E$5:$E$759,$A30)</f>
        <v>795.2753273847153</v>
      </c>
      <c r="W30" s="191">
        <f t="shared" si="3"/>
        <v>0.005359483736743542</v>
      </c>
      <c r="X30" s="379">
        <f>INDEX(POBLACION!$C$4:$W$128,MATCH(A30,POBLACION!$A$4:$A$128,0),MATCH($W$2,POBLACION!$C$3:$W$3,0))</f>
        <v>19937</v>
      </c>
      <c r="Y30" s="369">
        <f t="shared" si="5"/>
        <v>36505.835087705294</v>
      </c>
      <c r="Z30" s="381">
        <f t="shared" si="6"/>
        <v>39889.41803604932</v>
      </c>
      <c r="AA30" s="384">
        <f t="shared" si="7"/>
        <v>4.562362287575714</v>
      </c>
      <c r="AB30" s="384">
        <f t="shared" si="8"/>
        <v>4.600857700246261</v>
      </c>
      <c r="AG30" s="393"/>
      <c r="AH30" s="394"/>
      <c r="AI30" s="395"/>
      <c r="AJ30" s="388"/>
      <c r="AK30" s="388"/>
      <c r="AL30" s="388"/>
      <c r="AM30" s="388"/>
      <c r="AN30" s="388"/>
      <c r="AO30" s="388"/>
      <c r="AP30" s="388"/>
    </row>
    <row r="31" spans="1:42" ht="15" thickBot="1">
      <c r="A31" s="217" t="s">
        <v>56</v>
      </c>
      <c r="B31" s="212" t="s">
        <v>371</v>
      </c>
      <c r="C31" s="212"/>
      <c r="D31" s="207"/>
      <c r="E31" s="208">
        <f>SUM(E32:E41)</f>
        <v>430.70627927748586</v>
      </c>
      <c r="F31" s="208">
        <f aca="true" t="shared" si="11" ref="F31:X31">SUM(F32:F41)</f>
        <v>1723.8747226155367</v>
      </c>
      <c r="G31" s="208">
        <f t="shared" si="11"/>
        <v>75.31155523707973</v>
      </c>
      <c r="H31" s="208">
        <f t="shared" si="11"/>
        <v>100.62384386365356</v>
      </c>
      <c r="I31" s="208">
        <f t="shared" si="11"/>
        <v>710.0541055170136</v>
      </c>
      <c r="J31" s="208">
        <f t="shared" si="11"/>
        <v>332.0651128882773</v>
      </c>
      <c r="K31" s="208">
        <f t="shared" si="11"/>
        <v>65.03241287993198</v>
      </c>
      <c r="L31" s="208">
        <f t="shared" si="11"/>
        <v>36.33844133916092</v>
      </c>
      <c r="M31" s="208">
        <f t="shared" si="11"/>
        <v>151.27980931297844</v>
      </c>
      <c r="N31" s="208">
        <f t="shared" si="11"/>
        <v>319.417836444007</v>
      </c>
      <c r="O31" s="208">
        <f t="shared" si="11"/>
        <v>312.3805231419957</v>
      </c>
      <c r="P31" s="218">
        <f t="shared" si="11"/>
        <v>77.45468899703994</v>
      </c>
      <c r="Q31" s="289">
        <f t="shared" si="11"/>
        <v>2154.5810018930233</v>
      </c>
      <c r="R31" s="208">
        <f t="shared" si="11"/>
        <v>175.9353991007333</v>
      </c>
      <c r="S31" s="209">
        <f t="shared" si="11"/>
        <v>2004.0229305204048</v>
      </c>
      <c r="T31" s="309">
        <f t="shared" si="11"/>
        <v>4334.53933151416</v>
      </c>
      <c r="U31" s="282">
        <f t="shared" si="11"/>
        <v>401.7339022501565</v>
      </c>
      <c r="V31" s="218">
        <f t="shared" si="11"/>
        <v>4736.2732337643165</v>
      </c>
      <c r="W31" s="210">
        <f t="shared" si="3"/>
        <v>0.0319184796699396</v>
      </c>
      <c r="X31" s="309">
        <f t="shared" si="11"/>
        <v>202745</v>
      </c>
      <c r="Y31" s="369">
        <f t="shared" si="5"/>
        <v>21379.266228583492</v>
      </c>
      <c r="Z31" s="381">
        <f t="shared" si="6"/>
        <v>23360.740012154758</v>
      </c>
      <c r="AA31" s="384">
        <f t="shared" si="7"/>
        <v>4.329992795430954</v>
      </c>
      <c r="AB31" s="384">
        <f t="shared" si="8"/>
        <v>4.368486596064718</v>
      </c>
      <c r="AG31" s="393"/>
      <c r="AH31" s="394"/>
      <c r="AI31" s="395"/>
      <c r="AJ31" s="388"/>
      <c r="AK31" s="388"/>
      <c r="AL31" s="388"/>
      <c r="AM31" s="388"/>
      <c r="AN31" s="388"/>
      <c r="AO31" s="388"/>
      <c r="AP31" s="388"/>
    </row>
    <row r="32" spans="1:42" ht="15">
      <c r="A32" s="216" t="s">
        <v>214</v>
      </c>
      <c r="B32" s="196" t="s">
        <v>58</v>
      </c>
      <c r="C32" s="203" t="s">
        <v>370</v>
      </c>
      <c r="D32" s="196" t="s">
        <v>59</v>
      </c>
      <c r="E32" s="204">
        <f>SUMIFS('PIB-Mpal 2015-2020 Corrient '!H$5:H$759,'PIB-Mpal 2015-2020 Corrient '!$A$5:$A$759,$W$2,'PIB-Mpal 2015-2020 Corrient '!$E$5:$E$759,$A32)</f>
        <v>53.154809719537205</v>
      </c>
      <c r="F32" s="204">
        <f>SUMIFS('PIB-Mpal 2015-2020 Corrient '!I$5:I$759,'PIB-Mpal 2015-2020 Corrient '!$A$5:$A$759,$W$2,'PIB-Mpal 2015-2020 Corrient '!$E$5:$E$759,$A32)</f>
        <v>28.16735068991334</v>
      </c>
      <c r="G32" s="204">
        <f>SUMIFS('PIB-Mpal 2015-2020 Corrient '!K$5:K$759,'PIB-Mpal 2015-2020 Corrient '!$A$5:$A$759,$W$2,'PIB-Mpal 2015-2020 Corrient '!$E$5:$E$759,$A32)</f>
        <v>13.77208172800403</v>
      </c>
      <c r="H32" s="204">
        <f>SUMIFS('PIB-Mpal 2015-2020 Corrient '!L$5:L$759,'PIB-Mpal 2015-2020 Corrient '!$A$5:$A$759,$W$2,'PIB-Mpal 2015-2020 Corrient '!$E$5:$E$759,$A32)</f>
        <v>36.47753749385899</v>
      </c>
      <c r="I32" s="204">
        <f>SUMIFS('PIB-Mpal 2015-2020 Corrient '!N$5:N$759,'PIB-Mpal 2015-2020 Corrient '!$A$5:$A$759,$W$2,'PIB-Mpal 2015-2020 Corrient '!$E$5:$E$759,$A32)</f>
        <v>495.0540869707107</v>
      </c>
      <c r="J32" s="204">
        <f>SUMIFS('PIB-Mpal 2015-2020 Corrient '!O$5:O$759,'PIB-Mpal 2015-2020 Corrient '!$A$5:$A$759,$W$2,'PIB-Mpal 2015-2020 Corrient '!$E$5:$E$759,$A32)</f>
        <v>45.56326236142489</v>
      </c>
      <c r="K32" s="204">
        <f>SUMIFS('PIB-Mpal 2015-2020 Corrient '!P$5:P$759,'PIB-Mpal 2015-2020 Corrient '!$A$5:$A$759,$W$2,'PIB-Mpal 2015-2020 Corrient '!$E$5:$E$759,$A32)</f>
        <v>7.960910632687028</v>
      </c>
      <c r="L32" s="204">
        <f>SUMIFS('PIB-Mpal 2015-2020 Corrient '!Q$5:Q$759,'PIB-Mpal 2015-2020 Corrient '!$A$5:$A$759,$W$2,'PIB-Mpal 2015-2020 Corrient '!$E$5:$E$759,$A32)</f>
        <v>4.421062667369049</v>
      </c>
      <c r="M32" s="204">
        <f>SUMIFS('PIB-Mpal 2015-2020 Corrient '!R$5:R$759,'PIB-Mpal 2015-2020 Corrient '!$A$5:$A$759,$W$2,'PIB-Mpal 2015-2020 Corrient '!$E$5:$E$759,$A32)</f>
        <v>20.485976930238085</v>
      </c>
      <c r="N32" s="204">
        <f>SUMIFS('PIB-Mpal 2015-2020 Corrient '!S$5:S$759,'PIB-Mpal 2015-2020 Corrient '!$A$5:$A$759,$W$2,'PIB-Mpal 2015-2020 Corrient '!$E$5:$E$759,$A32)</f>
        <v>56.83354690505698</v>
      </c>
      <c r="O32" s="204">
        <f>SUMIFS('PIB-Mpal 2015-2020 Corrient '!T$5:T$759,'PIB-Mpal 2015-2020 Corrient '!$A$5:$A$759,$W$2,'PIB-Mpal 2015-2020 Corrient '!$E$5:$E$759,$A32)</f>
        <v>56.1415231229041</v>
      </c>
      <c r="P32" s="278">
        <f>SUMIFS('PIB-Mpal 2015-2020 Corrient '!U$5:U$759,'PIB-Mpal 2015-2020 Corrient '!$A$5:$A$759,$W$2,'PIB-Mpal 2015-2020 Corrient '!$E$5:$E$759,$A32)</f>
        <v>10.081444510993038</v>
      </c>
      <c r="Q32" s="252">
        <f>SUMIFS('PIB-Mpal 2015-2020 Corrient '!J$5:J$759,'PIB-Mpal 2015-2020 Corrient '!$A$5:$A$759,$W$2,'PIB-Mpal 2015-2020 Corrient '!$E$5:$E$759,$A32)</f>
        <v>81.32216040945055</v>
      </c>
      <c r="R32" s="142">
        <f>SUMIFS('PIB-Mpal 2015-2020 Corrient '!M$5:M$759,'PIB-Mpal 2015-2020 Corrient '!$A$5:$A$759,$W$2,'PIB-Mpal 2015-2020 Corrient '!$E$5:$E$759,$A32)</f>
        <v>50.24961922186302</v>
      </c>
      <c r="S32" s="205">
        <f>SUMIFS('PIB-Mpal 2015-2020 Corrient '!V$5:V$759,'PIB-Mpal 2015-2020 Corrient '!$A$5:$A$759,$W$2,'PIB-Mpal 2015-2020 Corrient '!$E$5:$E$759,$A32)</f>
        <v>696.5418141013839</v>
      </c>
      <c r="T32" s="310">
        <f>SUMIFS('PIB-Mpal 2015-2020 Corrient '!W$5:W$759,'PIB-Mpal 2015-2020 Corrient '!$A$5:$A$759,$W$2,'PIB-Mpal 2015-2020 Corrient '!$E$5:$E$759,$A32)</f>
        <v>828.1135937326974</v>
      </c>
      <c r="U32" s="302">
        <f>SUMIFS('PIB-Mpal 2015-2020 Corrient '!X$5:X$759,'PIB-Mpal 2015-2020 Corrient '!$A$5:$A$759,$W$2,'PIB-Mpal 2015-2020 Corrient '!$E$5:$E$759,$A32)</f>
        <v>76.74629044276492</v>
      </c>
      <c r="V32" s="193">
        <f>SUMIFS('PIB-Mpal 2015-2020 Corrient '!Y$5:Y$759,'PIB-Mpal 2015-2020 Corrient '!$A$5:$A$759,$W$2,'PIB-Mpal 2015-2020 Corrient '!$E$5:$E$759,$A32)</f>
        <v>904.8598841754623</v>
      </c>
      <c r="W32" s="194">
        <f t="shared" si="3"/>
        <v>0.0060979910557743796</v>
      </c>
      <c r="X32" s="379">
        <f>INDEX(POBLACION!$C$4:$W$128,MATCH(A32,POBLACION!$A$4:$A$128,0),MATCH($W$2,POBLACION!$C$3:$W$3,0))</f>
        <v>26876</v>
      </c>
      <c r="Y32" s="369">
        <f t="shared" si="5"/>
        <v>30812.38256186551</v>
      </c>
      <c r="Z32" s="381">
        <f t="shared" si="6"/>
        <v>33667.95223156208</v>
      </c>
      <c r="AA32" s="384">
        <f t="shared" si="7"/>
        <v>4.488725281357014</v>
      </c>
      <c r="AB32" s="384">
        <f t="shared" si="8"/>
        <v>4.527216702322807</v>
      </c>
      <c r="AG32" s="393"/>
      <c r="AH32" s="394"/>
      <c r="AI32" s="395"/>
      <c r="AJ32" s="388"/>
      <c r="AK32" s="388"/>
      <c r="AL32" s="388"/>
      <c r="AM32" s="388"/>
      <c r="AN32" s="388"/>
      <c r="AO32" s="388"/>
      <c r="AP32" s="388"/>
    </row>
    <row r="33" spans="1:42" ht="15">
      <c r="A33" s="117" t="s">
        <v>215</v>
      </c>
      <c r="B33" s="114" t="s">
        <v>58</v>
      </c>
      <c r="C33" s="115" t="s">
        <v>370</v>
      </c>
      <c r="D33" s="114" t="s">
        <v>61</v>
      </c>
      <c r="E33" s="141">
        <f>SUMIFS('PIB-Mpal 2015-2020 Corrient '!H$5:H$759,'PIB-Mpal 2015-2020 Corrient '!$A$5:$A$759,$W$2,'PIB-Mpal 2015-2020 Corrient '!$E$5:$E$759,$A33)</f>
        <v>25.500284594649333</v>
      </c>
      <c r="F33" s="141">
        <f>SUMIFS('PIB-Mpal 2015-2020 Corrient '!I$5:I$759,'PIB-Mpal 2015-2020 Corrient '!$A$5:$A$759,$W$2,'PIB-Mpal 2015-2020 Corrient '!$E$5:$E$759,$A33)</f>
        <v>12.078758093988913</v>
      </c>
      <c r="G33" s="141">
        <f>SUMIFS('PIB-Mpal 2015-2020 Corrient '!K$5:K$759,'PIB-Mpal 2015-2020 Corrient '!$A$5:$A$759,$W$2,'PIB-Mpal 2015-2020 Corrient '!$E$5:$E$759,$A33)</f>
        <v>1.8440165771988506</v>
      </c>
      <c r="H33" s="141">
        <f>SUMIFS('PIB-Mpal 2015-2020 Corrient '!L$5:L$759,'PIB-Mpal 2015-2020 Corrient '!$A$5:$A$759,$W$2,'PIB-Mpal 2015-2020 Corrient '!$E$5:$E$759,$A33)</f>
        <v>7.7211565196544</v>
      </c>
      <c r="I33" s="141">
        <f>SUMIFS('PIB-Mpal 2015-2020 Corrient '!N$5:N$759,'PIB-Mpal 2015-2020 Corrient '!$A$5:$A$759,$W$2,'PIB-Mpal 2015-2020 Corrient '!$E$5:$E$759,$A33)</f>
        <v>86.67282505764042</v>
      </c>
      <c r="J33" s="141">
        <f>SUMIFS('PIB-Mpal 2015-2020 Corrient '!O$5:O$759,'PIB-Mpal 2015-2020 Corrient '!$A$5:$A$759,$W$2,'PIB-Mpal 2015-2020 Corrient '!$E$5:$E$759,$A33)</f>
        <v>9.665039455507124</v>
      </c>
      <c r="K33" s="141">
        <f>SUMIFS('PIB-Mpal 2015-2020 Corrient '!P$5:P$759,'PIB-Mpal 2015-2020 Corrient '!$A$5:$A$759,$W$2,'PIB-Mpal 2015-2020 Corrient '!$E$5:$E$759,$A33)</f>
        <v>1.8391441198357248</v>
      </c>
      <c r="L33" s="141">
        <f>SUMIFS('PIB-Mpal 2015-2020 Corrient '!Q$5:Q$759,'PIB-Mpal 2015-2020 Corrient '!$A$5:$A$759,$W$2,'PIB-Mpal 2015-2020 Corrient '!$E$5:$E$759,$A33)</f>
        <v>0.8853262448073036</v>
      </c>
      <c r="M33" s="141">
        <f>SUMIFS('PIB-Mpal 2015-2020 Corrient '!R$5:R$759,'PIB-Mpal 2015-2020 Corrient '!$A$5:$A$759,$W$2,'PIB-Mpal 2015-2020 Corrient '!$E$5:$E$759,$A33)</f>
        <v>3.405861004589697</v>
      </c>
      <c r="N33" s="141">
        <f>SUMIFS('PIB-Mpal 2015-2020 Corrient '!S$5:S$759,'PIB-Mpal 2015-2020 Corrient '!$A$5:$A$759,$W$2,'PIB-Mpal 2015-2020 Corrient '!$E$5:$E$759,$A33)</f>
        <v>10.53080857283093</v>
      </c>
      <c r="O33" s="141">
        <f>SUMIFS('PIB-Mpal 2015-2020 Corrient '!T$5:T$759,'PIB-Mpal 2015-2020 Corrient '!$A$5:$A$759,$W$2,'PIB-Mpal 2015-2020 Corrient '!$E$5:$E$759,$A33)</f>
        <v>11.682506874912562</v>
      </c>
      <c r="P33" s="246">
        <f>SUMIFS('PIB-Mpal 2015-2020 Corrient '!U$5:U$759,'PIB-Mpal 2015-2020 Corrient '!$A$5:$A$759,$W$2,'PIB-Mpal 2015-2020 Corrient '!$E$5:$E$759,$A33)</f>
        <v>1.9816027406137189</v>
      </c>
      <c r="Q33" s="252">
        <f>SUMIFS('PIB-Mpal 2015-2020 Corrient '!J$5:J$759,'PIB-Mpal 2015-2020 Corrient '!$A$5:$A$759,$W$2,'PIB-Mpal 2015-2020 Corrient '!$E$5:$E$759,$A33)</f>
        <v>37.579042688638246</v>
      </c>
      <c r="R33" s="142">
        <f>SUMIFS('PIB-Mpal 2015-2020 Corrient '!M$5:M$759,'PIB-Mpal 2015-2020 Corrient '!$A$5:$A$759,$W$2,'PIB-Mpal 2015-2020 Corrient '!$E$5:$E$759,$A33)</f>
        <v>9.56517309685325</v>
      </c>
      <c r="S33" s="143">
        <f>SUMIFS('PIB-Mpal 2015-2020 Corrient '!V$5:V$759,'PIB-Mpal 2015-2020 Corrient '!$A$5:$A$759,$W$2,'PIB-Mpal 2015-2020 Corrient '!$E$5:$E$759,$A33)</f>
        <v>126.66311407073749</v>
      </c>
      <c r="T33" s="307">
        <f>SUMIFS('PIB-Mpal 2015-2020 Corrient '!W$5:W$759,'PIB-Mpal 2015-2020 Corrient '!$A$5:$A$759,$W$2,'PIB-Mpal 2015-2020 Corrient '!$E$5:$E$759,$A33)</f>
        <v>173.807329856229</v>
      </c>
      <c r="U33" s="300">
        <f>SUMIFS('PIB-Mpal 2015-2020 Corrient '!X$5:X$759,'PIB-Mpal 2015-2020 Corrient '!$A$5:$A$759,$W$2,'PIB-Mpal 2015-2020 Corrient '!$E$5:$E$759,$A33)</f>
        <v>16.10808414759693</v>
      </c>
      <c r="V33" s="181">
        <f>SUMIFS('PIB-Mpal 2015-2020 Corrient '!Y$5:Y$759,'PIB-Mpal 2015-2020 Corrient '!$A$5:$A$759,$W$2,'PIB-Mpal 2015-2020 Corrient '!$E$5:$E$759,$A33)</f>
        <v>189.91541400382593</v>
      </c>
      <c r="W33" s="185">
        <f t="shared" si="3"/>
        <v>0.0012798694208930696</v>
      </c>
      <c r="X33" s="379">
        <f>INDEX(POBLACION!$C$4:$W$128,MATCH(A33,POBLACION!$A$4:$A$128,0),MATCH($W$2,POBLACION!$C$3:$W$3,0))</f>
        <v>18978</v>
      </c>
      <c r="Y33" s="369">
        <f t="shared" si="5"/>
        <v>9158.35861820155</v>
      </c>
      <c r="Z33" s="381">
        <f t="shared" si="6"/>
        <v>10007.13531477637</v>
      </c>
      <c r="AA33" s="384">
        <f t="shared" si="7"/>
        <v>3.961817645400097</v>
      </c>
      <c r="AB33" s="384">
        <f t="shared" si="8"/>
        <v>4.000309772280404</v>
      </c>
      <c r="AG33" s="393"/>
      <c r="AH33" s="394"/>
      <c r="AI33" s="395"/>
      <c r="AJ33" s="388"/>
      <c r="AK33" s="388"/>
      <c r="AL33" s="388"/>
      <c r="AM33" s="388"/>
      <c r="AN33" s="388"/>
      <c r="AO33" s="388"/>
      <c r="AP33" s="388"/>
    </row>
    <row r="34" spans="1:42" ht="15">
      <c r="A34" s="117" t="s">
        <v>216</v>
      </c>
      <c r="B34" s="114" t="s">
        <v>58</v>
      </c>
      <c r="C34" s="115" t="s">
        <v>370</v>
      </c>
      <c r="D34" s="114" t="s">
        <v>62</v>
      </c>
      <c r="E34" s="141">
        <f>SUMIFS('PIB-Mpal 2015-2020 Corrient '!H$5:H$759,'PIB-Mpal 2015-2020 Corrient '!$A$5:$A$759,$W$2,'PIB-Mpal 2015-2020 Corrient '!$E$5:$E$759,$A34)</f>
        <v>4.326548588568987</v>
      </c>
      <c r="F34" s="141">
        <f>SUMIFS('PIB-Mpal 2015-2020 Corrient '!I$5:I$759,'PIB-Mpal 2015-2020 Corrient '!$A$5:$A$759,$W$2,'PIB-Mpal 2015-2020 Corrient '!$E$5:$E$759,$A34)</f>
        <v>0</v>
      </c>
      <c r="G34" s="141">
        <f>SUMIFS('PIB-Mpal 2015-2020 Corrient '!K$5:K$759,'PIB-Mpal 2015-2020 Corrient '!$A$5:$A$759,$W$2,'PIB-Mpal 2015-2020 Corrient '!$E$5:$E$759,$A34)</f>
        <v>6.043224434067172</v>
      </c>
      <c r="H34" s="141">
        <f>SUMIFS('PIB-Mpal 2015-2020 Corrient '!L$5:L$759,'PIB-Mpal 2015-2020 Corrient '!$A$5:$A$759,$W$2,'PIB-Mpal 2015-2020 Corrient '!$E$5:$E$759,$A34)</f>
        <v>2.625497846746038</v>
      </c>
      <c r="I34" s="141">
        <f>SUMIFS('PIB-Mpal 2015-2020 Corrient '!N$5:N$759,'PIB-Mpal 2015-2020 Corrient '!$A$5:$A$759,$W$2,'PIB-Mpal 2015-2020 Corrient '!$E$5:$E$759,$A34)</f>
        <v>14.318432305184158</v>
      </c>
      <c r="J34" s="141">
        <f>SUMIFS('PIB-Mpal 2015-2020 Corrient '!O$5:O$759,'PIB-Mpal 2015-2020 Corrient '!$A$5:$A$759,$W$2,'PIB-Mpal 2015-2020 Corrient '!$E$5:$E$759,$A34)</f>
        <v>25.617203415526475</v>
      </c>
      <c r="K34" s="141">
        <f>SUMIFS('PIB-Mpal 2015-2020 Corrient '!P$5:P$759,'PIB-Mpal 2015-2020 Corrient '!$A$5:$A$759,$W$2,'PIB-Mpal 2015-2020 Corrient '!$E$5:$E$759,$A34)</f>
        <v>5.135529339189056</v>
      </c>
      <c r="L34" s="141">
        <f>SUMIFS('PIB-Mpal 2015-2020 Corrient '!Q$5:Q$759,'PIB-Mpal 2015-2020 Corrient '!$A$5:$A$759,$W$2,'PIB-Mpal 2015-2020 Corrient '!$E$5:$E$759,$A34)</f>
        <v>3.4754146085132156</v>
      </c>
      <c r="M34" s="141">
        <f>SUMIFS('PIB-Mpal 2015-2020 Corrient '!R$5:R$759,'PIB-Mpal 2015-2020 Corrient '!$A$5:$A$759,$W$2,'PIB-Mpal 2015-2020 Corrient '!$E$5:$E$759,$A34)</f>
        <v>12.663528771538893</v>
      </c>
      <c r="N34" s="141">
        <f>SUMIFS('PIB-Mpal 2015-2020 Corrient '!S$5:S$759,'PIB-Mpal 2015-2020 Corrient '!$A$5:$A$759,$W$2,'PIB-Mpal 2015-2020 Corrient '!$E$5:$E$759,$A34)</f>
        <v>12.93972667941119</v>
      </c>
      <c r="O34" s="141">
        <f>SUMIFS('PIB-Mpal 2015-2020 Corrient '!T$5:T$759,'PIB-Mpal 2015-2020 Corrient '!$A$5:$A$759,$W$2,'PIB-Mpal 2015-2020 Corrient '!$E$5:$E$759,$A34)</f>
        <v>17.062729296762427</v>
      </c>
      <c r="P34" s="246">
        <f>SUMIFS('PIB-Mpal 2015-2020 Corrient '!U$5:U$759,'PIB-Mpal 2015-2020 Corrient '!$A$5:$A$759,$W$2,'PIB-Mpal 2015-2020 Corrient '!$E$5:$E$759,$A34)</f>
        <v>4.859627302659929</v>
      </c>
      <c r="Q34" s="252">
        <f>SUMIFS('PIB-Mpal 2015-2020 Corrient '!J$5:J$759,'PIB-Mpal 2015-2020 Corrient '!$A$5:$A$759,$W$2,'PIB-Mpal 2015-2020 Corrient '!$E$5:$E$759,$A34)</f>
        <v>4.326548588568987</v>
      </c>
      <c r="R34" s="142">
        <f>SUMIFS('PIB-Mpal 2015-2020 Corrient '!M$5:M$759,'PIB-Mpal 2015-2020 Corrient '!$A$5:$A$759,$W$2,'PIB-Mpal 2015-2020 Corrient '!$E$5:$E$759,$A34)</f>
        <v>8.66872228081321</v>
      </c>
      <c r="S34" s="143">
        <f>SUMIFS('PIB-Mpal 2015-2020 Corrient '!V$5:V$759,'PIB-Mpal 2015-2020 Corrient '!$A$5:$A$759,$W$2,'PIB-Mpal 2015-2020 Corrient '!$E$5:$E$759,$A34)</f>
        <v>96.07219171878535</v>
      </c>
      <c r="T34" s="307">
        <f>SUMIFS('PIB-Mpal 2015-2020 Corrient '!W$5:W$759,'PIB-Mpal 2015-2020 Corrient '!$A$5:$A$759,$W$2,'PIB-Mpal 2015-2020 Corrient '!$E$5:$E$759,$A34)</f>
        <v>109.06746258816754</v>
      </c>
      <c r="U34" s="300">
        <f>SUMIFS('PIB-Mpal 2015-2020 Corrient '!X$5:X$759,'PIB-Mpal 2015-2020 Corrient '!$A$5:$A$759,$W$2,'PIB-Mpal 2015-2020 Corrient '!$E$5:$E$759,$A34)</f>
        <v>10.10787227862421</v>
      </c>
      <c r="V34" s="181">
        <f>SUMIFS('PIB-Mpal 2015-2020 Corrient '!Y$5:Y$759,'PIB-Mpal 2015-2020 Corrient '!$A$5:$A$759,$W$2,'PIB-Mpal 2015-2020 Corrient '!$E$5:$E$759,$A34)</f>
        <v>119.17533486679176</v>
      </c>
      <c r="W34" s="185">
        <f t="shared" si="3"/>
        <v>0.0008031410595120291</v>
      </c>
      <c r="X34" s="379">
        <f>INDEX(POBLACION!$C$4:$W$128,MATCH(A34,POBLACION!$A$4:$A$128,0),MATCH($W$2,POBLACION!$C$3:$W$3,0))</f>
        <v>10053</v>
      </c>
      <c r="Y34" s="369">
        <f t="shared" si="5"/>
        <v>10849.24525894435</v>
      </c>
      <c r="Z34" s="381">
        <f t="shared" si="6"/>
        <v>11854.703557822715</v>
      </c>
      <c r="AA34" s="384">
        <f t="shared" si="7"/>
        <v>4.035399527006975</v>
      </c>
      <c r="AB34" s="384">
        <f t="shared" si="8"/>
        <v>4.073890698355415</v>
      </c>
      <c r="AG34" s="393"/>
      <c r="AH34" s="394"/>
      <c r="AI34" s="395"/>
      <c r="AJ34" s="388"/>
      <c r="AK34" s="388"/>
      <c r="AL34" s="388"/>
      <c r="AM34" s="388"/>
      <c r="AN34" s="388"/>
      <c r="AO34" s="388"/>
      <c r="AP34" s="388"/>
    </row>
    <row r="35" spans="1:42" ht="15">
      <c r="A35" s="117" t="s">
        <v>217</v>
      </c>
      <c r="B35" s="114" t="s">
        <v>58</v>
      </c>
      <c r="C35" s="115" t="s">
        <v>372</v>
      </c>
      <c r="D35" s="114" t="s">
        <v>64</v>
      </c>
      <c r="E35" s="141">
        <f>SUMIFS('PIB-Mpal 2015-2020 Corrient '!H$5:H$759,'PIB-Mpal 2015-2020 Corrient '!$A$5:$A$759,$W$2,'PIB-Mpal 2015-2020 Corrient '!$E$5:$E$759,$A35)</f>
        <v>90.52723236262287</v>
      </c>
      <c r="F35" s="141">
        <f>SUMIFS('PIB-Mpal 2015-2020 Corrient '!I$5:I$759,'PIB-Mpal 2015-2020 Corrient '!$A$5:$A$759,$W$2,'PIB-Mpal 2015-2020 Corrient '!$E$5:$E$759,$A35)</f>
        <v>819.2530009538408</v>
      </c>
      <c r="G35" s="141">
        <f>SUMIFS('PIB-Mpal 2015-2020 Corrient '!K$5:K$759,'PIB-Mpal 2015-2020 Corrient '!$A$5:$A$759,$W$2,'PIB-Mpal 2015-2020 Corrient '!$E$5:$E$759,$A35)</f>
        <v>13.17179852594432</v>
      </c>
      <c r="H35" s="141">
        <f>SUMIFS('PIB-Mpal 2015-2020 Corrient '!L$5:L$759,'PIB-Mpal 2015-2020 Corrient '!$A$5:$A$759,$W$2,'PIB-Mpal 2015-2020 Corrient '!$E$5:$E$759,$A35)</f>
        <v>5.008677824373391</v>
      </c>
      <c r="I35" s="141">
        <f>SUMIFS('PIB-Mpal 2015-2020 Corrient '!N$5:N$759,'PIB-Mpal 2015-2020 Corrient '!$A$5:$A$759,$W$2,'PIB-Mpal 2015-2020 Corrient '!$E$5:$E$759,$A35)</f>
        <v>13.952384504075551</v>
      </c>
      <c r="J35" s="141">
        <f>SUMIFS('PIB-Mpal 2015-2020 Corrient '!O$5:O$759,'PIB-Mpal 2015-2020 Corrient '!$A$5:$A$759,$W$2,'PIB-Mpal 2015-2020 Corrient '!$E$5:$E$759,$A35)</f>
        <v>52.48372403265274</v>
      </c>
      <c r="K35" s="141">
        <f>SUMIFS('PIB-Mpal 2015-2020 Corrient '!P$5:P$759,'PIB-Mpal 2015-2020 Corrient '!$A$5:$A$759,$W$2,'PIB-Mpal 2015-2020 Corrient '!$E$5:$E$759,$A35)</f>
        <v>7.518204833765773</v>
      </c>
      <c r="L35" s="141">
        <f>SUMIFS('PIB-Mpal 2015-2020 Corrient '!Q$5:Q$759,'PIB-Mpal 2015-2020 Corrient '!$A$5:$A$759,$W$2,'PIB-Mpal 2015-2020 Corrient '!$E$5:$E$759,$A35)</f>
        <v>4.23080572879023</v>
      </c>
      <c r="M35" s="141">
        <f>SUMIFS('PIB-Mpal 2015-2020 Corrient '!R$5:R$759,'PIB-Mpal 2015-2020 Corrient '!$A$5:$A$759,$W$2,'PIB-Mpal 2015-2020 Corrient '!$E$5:$E$759,$A35)</f>
        <v>19.730297611405497</v>
      </c>
      <c r="N35" s="141">
        <f>SUMIFS('PIB-Mpal 2015-2020 Corrient '!S$5:S$759,'PIB-Mpal 2015-2020 Corrient '!$A$5:$A$759,$W$2,'PIB-Mpal 2015-2020 Corrient '!$E$5:$E$759,$A35)</f>
        <v>71.77920405442633</v>
      </c>
      <c r="O35" s="141">
        <f>SUMIFS('PIB-Mpal 2015-2020 Corrient '!T$5:T$759,'PIB-Mpal 2015-2020 Corrient '!$A$5:$A$759,$W$2,'PIB-Mpal 2015-2020 Corrient '!$E$5:$E$759,$A35)</f>
        <v>35.72239474388554</v>
      </c>
      <c r="P35" s="246">
        <f>SUMIFS('PIB-Mpal 2015-2020 Corrient '!U$5:U$759,'PIB-Mpal 2015-2020 Corrient '!$A$5:$A$759,$W$2,'PIB-Mpal 2015-2020 Corrient '!$E$5:$E$759,$A35)</f>
        <v>10.70721678504845</v>
      </c>
      <c r="Q35" s="252">
        <f>SUMIFS('PIB-Mpal 2015-2020 Corrient '!J$5:J$759,'PIB-Mpal 2015-2020 Corrient '!$A$5:$A$759,$W$2,'PIB-Mpal 2015-2020 Corrient '!$E$5:$E$759,$A35)</f>
        <v>909.7802333164636</v>
      </c>
      <c r="R35" s="142">
        <f>SUMIFS('PIB-Mpal 2015-2020 Corrient '!M$5:M$759,'PIB-Mpal 2015-2020 Corrient '!$A$5:$A$759,$W$2,'PIB-Mpal 2015-2020 Corrient '!$E$5:$E$759,$A35)</f>
        <v>18.18047635031771</v>
      </c>
      <c r="S35" s="143">
        <f>SUMIFS('PIB-Mpal 2015-2020 Corrient '!V$5:V$759,'PIB-Mpal 2015-2020 Corrient '!$A$5:$A$759,$W$2,'PIB-Mpal 2015-2020 Corrient '!$E$5:$E$759,$A35)</f>
        <v>216.12423229405007</v>
      </c>
      <c r="T35" s="307">
        <f>SUMIFS('PIB-Mpal 2015-2020 Corrient '!W$5:W$759,'PIB-Mpal 2015-2020 Corrient '!$A$5:$A$759,$W$2,'PIB-Mpal 2015-2020 Corrient '!$E$5:$E$759,$A35)</f>
        <v>1144.0849419608314</v>
      </c>
      <c r="U35" s="300">
        <f>SUMIFS('PIB-Mpal 2015-2020 Corrient '!X$5:X$759,'PIB-Mpal 2015-2020 Corrient '!$A$5:$A$759,$W$2,'PIB-Mpal 2015-2020 Corrient '!$E$5:$E$759,$A35)</f>
        <v>106.04105911719112</v>
      </c>
      <c r="V35" s="181">
        <f>SUMIFS('PIB-Mpal 2015-2020 Corrient '!Y$5:Y$759,'PIB-Mpal 2015-2020 Corrient '!$A$5:$A$759,$W$2,'PIB-Mpal 2015-2020 Corrient '!$E$5:$E$759,$A35)</f>
        <v>1250.1260010780225</v>
      </c>
      <c r="W35" s="185">
        <f t="shared" si="3"/>
        <v>0.008424792950249234</v>
      </c>
      <c r="X35" s="379">
        <f>INDEX(POBLACION!$C$4:$W$128,MATCH(A35,POBLACION!$A$4:$A$128,0),MATCH($W$2,POBLACION!$C$3:$W$3,0))</f>
        <v>29429</v>
      </c>
      <c r="Y35" s="369">
        <f t="shared" si="5"/>
        <v>38876.10662818415</v>
      </c>
      <c r="Z35" s="381">
        <f t="shared" si="6"/>
        <v>42479.391113460275</v>
      </c>
      <c r="AA35" s="384">
        <f t="shared" si="7"/>
        <v>4.589682764624567</v>
      </c>
      <c r="AB35" s="384">
        <f t="shared" si="8"/>
        <v>4.628178283074367</v>
      </c>
      <c r="AG35" s="393"/>
      <c r="AH35" s="394"/>
      <c r="AI35" s="395"/>
      <c r="AJ35" s="388"/>
      <c r="AK35" s="388"/>
      <c r="AL35" s="388"/>
      <c r="AM35" s="388"/>
      <c r="AN35" s="388"/>
      <c r="AO35" s="388"/>
      <c r="AP35" s="388"/>
    </row>
    <row r="36" spans="1:42" ht="15">
      <c r="A36" s="117" t="s">
        <v>218</v>
      </c>
      <c r="B36" s="114" t="s">
        <v>58</v>
      </c>
      <c r="C36" s="115" t="s">
        <v>370</v>
      </c>
      <c r="D36" s="114" t="s">
        <v>65</v>
      </c>
      <c r="E36" s="141">
        <f>SUMIFS('PIB-Mpal 2015-2020 Corrient '!H$5:H$759,'PIB-Mpal 2015-2020 Corrient '!$A$5:$A$759,$W$2,'PIB-Mpal 2015-2020 Corrient '!$E$5:$E$759,$A36)</f>
        <v>37.96445353409995</v>
      </c>
      <c r="F36" s="141">
        <f>SUMIFS('PIB-Mpal 2015-2020 Corrient '!I$5:I$759,'PIB-Mpal 2015-2020 Corrient '!$A$5:$A$759,$W$2,'PIB-Mpal 2015-2020 Corrient '!$E$5:$E$759,$A36)</f>
        <v>4.3968381603975</v>
      </c>
      <c r="G36" s="141">
        <f>SUMIFS('PIB-Mpal 2015-2020 Corrient '!K$5:K$759,'PIB-Mpal 2015-2020 Corrient '!$A$5:$A$759,$W$2,'PIB-Mpal 2015-2020 Corrient '!$E$5:$E$759,$A36)</f>
        <v>4.751901183555395</v>
      </c>
      <c r="H36" s="141">
        <f>SUMIFS('PIB-Mpal 2015-2020 Corrient '!L$5:L$759,'PIB-Mpal 2015-2020 Corrient '!$A$5:$A$759,$W$2,'PIB-Mpal 2015-2020 Corrient '!$E$5:$E$759,$A36)</f>
        <v>12.215710754256234</v>
      </c>
      <c r="I36" s="141">
        <f>SUMIFS('PIB-Mpal 2015-2020 Corrient '!N$5:N$759,'PIB-Mpal 2015-2020 Corrient '!$A$5:$A$759,$W$2,'PIB-Mpal 2015-2020 Corrient '!$E$5:$E$759,$A36)</f>
        <v>26.66373299327148</v>
      </c>
      <c r="J36" s="141">
        <f>SUMIFS('PIB-Mpal 2015-2020 Corrient '!O$5:O$759,'PIB-Mpal 2015-2020 Corrient '!$A$5:$A$759,$W$2,'PIB-Mpal 2015-2020 Corrient '!$E$5:$E$759,$A36)</f>
        <v>33.529068551376746</v>
      </c>
      <c r="K36" s="141">
        <f>SUMIFS('PIB-Mpal 2015-2020 Corrient '!P$5:P$759,'PIB-Mpal 2015-2020 Corrient '!$A$5:$A$759,$W$2,'PIB-Mpal 2015-2020 Corrient '!$E$5:$E$759,$A36)</f>
        <v>7.683040403352666</v>
      </c>
      <c r="L36" s="141">
        <f>SUMIFS('PIB-Mpal 2015-2020 Corrient '!Q$5:Q$759,'PIB-Mpal 2015-2020 Corrient '!$A$5:$A$759,$W$2,'PIB-Mpal 2015-2020 Corrient '!$E$5:$E$759,$A36)</f>
        <v>3.6582904299198513</v>
      </c>
      <c r="M36" s="141">
        <f>SUMIFS('PIB-Mpal 2015-2020 Corrient '!R$5:R$759,'PIB-Mpal 2015-2020 Corrient '!$A$5:$A$759,$W$2,'PIB-Mpal 2015-2020 Corrient '!$E$5:$E$759,$A36)</f>
        <v>13.550554431241206</v>
      </c>
      <c r="N36" s="141">
        <f>SUMIFS('PIB-Mpal 2015-2020 Corrient '!S$5:S$759,'PIB-Mpal 2015-2020 Corrient '!$A$5:$A$759,$W$2,'PIB-Mpal 2015-2020 Corrient '!$E$5:$E$759,$A36)</f>
        <v>21.29605797952545</v>
      </c>
      <c r="O36" s="141">
        <f>SUMIFS('PIB-Mpal 2015-2020 Corrient '!T$5:T$759,'PIB-Mpal 2015-2020 Corrient '!$A$5:$A$759,$W$2,'PIB-Mpal 2015-2020 Corrient '!$E$5:$E$759,$A36)</f>
        <v>37.4751140728409</v>
      </c>
      <c r="P36" s="246">
        <f>SUMIFS('PIB-Mpal 2015-2020 Corrient '!U$5:U$759,'PIB-Mpal 2015-2020 Corrient '!$A$5:$A$759,$W$2,'PIB-Mpal 2015-2020 Corrient '!$E$5:$E$759,$A36)</f>
        <v>6.625096838980409</v>
      </c>
      <c r="Q36" s="252">
        <f>SUMIFS('PIB-Mpal 2015-2020 Corrient '!J$5:J$759,'PIB-Mpal 2015-2020 Corrient '!$A$5:$A$759,$W$2,'PIB-Mpal 2015-2020 Corrient '!$E$5:$E$759,$A36)</f>
        <v>42.36129169449745</v>
      </c>
      <c r="R36" s="142">
        <f>SUMIFS('PIB-Mpal 2015-2020 Corrient '!M$5:M$759,'PIB-Mpal 2015-2020 Corrient '!$A$5:$A$759,$W$2,'PIB-Mpal 2015-2020 Corrient '!$E$5:$E$759,$A36)</f>
        <v>16.96761193781163</v>
      </c>
      <c r="S36" s="143">
        <f>SUMIFS('PIB-Mpal 2015-2020 Corrient '!V$5:V$759,'PIB-Mpal 2015-2020 Corrient '!$A$5:$A$759,$W$2,'PIB-Mpal 2015-2020 Corrient '!$E$5:$E$759,$A36)</f>
        <v>150.4809557005087</v>
      </c>
      <c r="T36" s="307">
        <f>SUMIFS('PIB-Mpal 2015-2020 Corrient '!W$5:W$759,'PIB-Mpal 2015-2020 Corrient '!$A$5:$A$759,$W$2,'PIB-Mpal 2015-2020 Corrient '!$E$5:$E$759,$A36)</f>
        <v>209.80985933281778</v>
      </c>
      <c r="U36" s="300">
        <f>SUMIFS('PIB-Mpal 2015-2020 Corrient '!X$5:X$759,'PIB-Mpal 2015-2020 Corrient '!$A$5:$A$759,$W$2,'PIB-Mpal 2015-2020 Corrient '!$E$5:$E$759,$A36)</f>
        <v>19.44475827466245</v>
      </c>
      <c r="V36" s="181">
        <f>SUMIFS('PIB-Mpal 2015-2020 Corrient '!Y$5:Y$759,'PIB-Mpal 2015-2020 Corrient '!$A$5:$A$759,$W$2,'PIB-Mpal 2015-2020 Corrient '!$E$5:$E$759,$A36)</f>
        <v>229.25461760748024</v>
      </c>
      <c r="W36" s="185">
        <f t="shared" si="3"/>
        <v>0.001544982413425573</v>
      </c>
      <c r="X36" s="379">
        <f>INDEX(POBLACION!$C$4:$W$128,MATCH(A36,POBLACION!$A$4:$A$128,0),MATCH($W$2,POBLACION!$C$3:$W$3,0))</f>
        <v>22171</v>
      </c>
      <c r="Y36" s="369">
        <f t="shared" si="5"/>
        <v>9463.256476154336</v>
      </c>
      <c r="Z36" s="381">
        <f t="shared" si="6"/>
        <v>10340.29216577873</v>
      </c>
      <c r="AA36" s="384">
        <f t="shared" si="7"/>
        <v>3.976040610636317</v>
      </c>
      <c r="AB36" s="384">
        <f t="shared" si="8"/>
        <v>4.014532809956464</v>
      </c>
      <c r="AG36" s="393"/>
      <c r="AH36" s="394"/>
      <c r="AI36" s="395"/>
      <c r="AJ36" s="388"/>
      <c r="AK36" s="388"/>
      <c r="AL36" s="388"/>
      <c r="AM36" s="388"/>
      <c r="AN36" s="388"/>
      <c r="AO36" s="388"/>
      <c r="AP36" s="388"/>
    </row>
    <row r="37" spans="1:42" ht="15">
      <c r="A37" s="117" t="s">
        <v>219</v>
      </c>
      <c r="B37" s="114" t="s">
        <v>58</v>
      </c>
      <c r="C37" s="115" t="s">
        <v>370</v>
      </c>
      <c r="D37" s="114" t="s">
        <v>66</v>
      </c>
      <c r="E37" s="141">
        <f>SUMIFS('PIB-Mpal 2015-2020 Corrient '!H$5:H$759,'PIB-Mpal 2015-2020 Corrient '!$A$5:$A$759,$W$2,'PIB-Mpal 2015-2020 Corrient '!$E$5:$E$759,$A37)</f>
        <v>87.62713778973988</v>
      </c>
      <c r="F37" s="141">
        <f>SUMIFS('PIB-Mpal 2015-2020 Corrient '!I$5:I$759,'PIB-Mpal 2015-2020 Corrient '!$A$5:$A$759,$W$2,'PIB-Mpal 2015-2020 Corrient '!$E$5:$E$759,$A37)</f>
        <v>49.724868831281285</v>
      </c>
      <c r="G37" s="141">
        <f>SUMIFS('PIB-Mpal 2015-2020 Corrient '!K$5:K$759,'PIB-Mpal 2015-2020 Corrient '!$A$5:$A$759,$W$2,'PIB-Mpal 2015-2020 Corrient '!$E$5:$E$759,$A37)</f>
        <v>7.561859925510897</v>
      </c>
      <c r="H37" s="141">
        <f>SUMIFS('PIB-Mpal 2015-2020 Corrient '!L$5:L$759,'PIB-Mpal 2015-2020 Corrient '!$A$5:$A$759,$W$2,'PIB-Mpal 2015-2020 Corrient '!$E$5:$E$759,$A37)</f>
        <v>4.436619014158878</v>
      </c>
      <c r="I37" s="141">
        <f>SUMIFS('PIB-Mpal 2015-2020 Corrient '!N$5:N$759,'PIB-Mpal 2015-2020 Corrient '!$A$5:$A$759,$W$2,'PIB-Mpal 2015-2020 Corrient '!$E$5:$E$759,$A37)</f>
        <v>30.60201414652425</v>
      </c>
      <c r="J37" s="141">
        <f>SUMIFS('PIB-Mpal 2015-2020 Corrient '!O$5:O$759,'PIB-Mpal 2015-2020 Corrient '!$A$5:$A$759,$W$2,'PIB-Mpal 2015-2020 Corrient '!$E$5:$E$759,$A37)</f>
        <v>14.952839857173176</v>
      </c>
      <c r="K37" s="141">
        <f>SUMIFS('PIB-Mpal 2015-2020 Corrient '!P$5:P$759,'PIB-Mpal 2015-2020 Corrient '!$A$5:$A$759,$W$2,'PIB-Mpal 2015-2020 Corrient '!$E$5:$E$759,$A37)</f>
        <v>2.1187850606965144</v>
      </c>
      <c r="L37" s="141">
        <f>SUMIFS('PIB-Mpal 2015-2020 Corrient '!Q$5:Q$759,'PIB-Mpal 2015-2020 Corrient '!$A$5:$A$759,$W$2,'PIB-Mpal 2015-2020 Corrient '!$E$5:$E$759,$A37)</f>
        <v>0.8863158100659195</v>
      </c>
      <c r="M37" s="141">
        <f>SUMIFS('PIB-Mpal 2015-2020 Corrient '!R$5:R$759,'PIB-Mpal 2015-2020 Corrient '!$A$5:$A$759,$W$2,'PIB-Mpal 2015-2020 Corrient '!$E$5:$E$759,$A37)</f>
        <v>5.428783274319599</v>
      </c>
      <c r="N37" s="141">
        <f>SUMIFS('PIB-Mpal 2015-2020 Corrient '!S$5:S$759,'PIB-Mpal 2015-2020 Corrient '!$A$5:$A$759,$W$2,'PIB-Mpal 2015-2020 Corrient '!$E$5:$E$759,$A37)</f>
        <v>11.860189372327227</v>
      </c>
      <c r="O37" s="141">
        <f>SUMIFS('PIB-Mpal 2015-2020 Corrient '!T$5:T$759,'PIB-Mpal 2015-2020 Corrient '!$A$5:$A$759,$W$2,'PIB-Mpal 2015-2020 Corrient '!$E$5:$E$759,$A37)</f>
        <v>14.383133778468496</v>
      </c>
      <c r="P37" s="246">
        <f>SUMIFS('PIB-Mpal 2015-2020 Corrient '!U$5:U$759,'PIB-Mpal 2015-2020 Corrient '!$A$5:$A$759,$W$2,'PIB-Mpal 2015-2020 Corrient '!$E$5:$E$759,$A37)</f>
        <v>2.5161710882525457</v>
      </c>
      <c r="Q37" s="252">
        <f>SUMIFS('PIB-Mpal 2015-2020 Corrient '!J$5:J$759,'PIB-Mpal 2015-2020 Corrient '!$A$5:$A$759,$W$2,'PIB-Mpal 2015-2020 Corrient '!$E$5:$E$759,$A37)</f>
        <v>137.35200662102116</v>
      </c>
      <c r="R37" s="142">
        <f>SUMIFS('PIB-Mpal 2015-2020 Corrient '!M$5:M$759,'PIB-Mpal 2015-2020 Corrient '!$A$5:$A$759,$W$2,'PIB-Mpal 2015-2020 Corrient '!$E$5:$E$759,$A37)</f>
        <v>11.998478939669775</v>
      </c>
      <c r="S37" s="143">
        <f>SUMIFS('PIB-Mpal 2015-2020 Corrient '!V$5:V$759,'PIB-Mpal 2015-2020 Corrient '!$A$5:$A$759,$W$2,'PIB-Mpal 2015-2020 Corrient '!$E$5:$E$759,$A37)</f>
        <v>82.74823238782773</v>
      </c>
      <c r="T37" s="307">
        <f>SUMIFS('PIB-Mpal 2015-2020 Corrient '!W$5:W$759,'PIB-Mpal 2015-2020 Corrient '!$A$5:$A$759,$W$2,'PIB-Mpal 2015-2020 Corrient '!$E$5:$E$759,$A37)</f>
        <v>232.0987179485187</v>
      </c>
      <c r="U37" s="300">
        <f>SUMIFS('PIB-Mpal 2015-2020 Corrient '!X$5:X$759,'PIB-Mpal 2015-2020 Corrient '!$A$5:$A$759,$W$2,'PIB-Mpal 2015-2020 Corrient '!$E$5:$E$759,$A37)</f>
        <v>21.51176843353334</v>
      </c>
      <c r="V37" s="181">
        <f>SUMIFS('PIB-Mpal 2015-2020 Corrient '!Y$5:Y$759,'PIB-Mpal 2015-2020 Corrient '!$A$5:$A$759,$W$2,'PIB-Mpal 2015-2020 Corrient '!$E$5:$E$759,$A37)</f>
        <v>253.61048638205204</v>
      </c>
      <c r="W37" s="185">
        <f t="shared" si="3"/>
        <v>0.001709120389415404</v>
      </c>
      <c r="X37" s="379">
        <f>INDEX(POBLACION!$C$4:$W$128,MATCH(A37,POBLACION!$A$4:$A$128,0),MATCH($W$2,POBLACION!$C$3:$W$3,0))</f>
        <v>12672</v>
      </c>
      <c r="Y37" s="369">
        <f t="shared" si="5"/>
        <v>18315.87105023033</v>
      </c>
      <c r="Z37" s="381">
        <f t="shared" si="6"/>
        <v>20013.45378646244</v>
      </c>
      <c r="AA37" s="384">
        <f t="shared" si="7"/>
        <v>4.262827577290113</v>
      </c>
      <c r="AB37" s="384">
        <f t="shared" si="8"/>
        <v>4.301322042707594</v>
      </c>
      <c r="AG37" s="393"/>
      <c r="AH37" s="394"/>
      <c r="AI37" s="395"/>
      <c r="AJ37" s="388"/>
      <c r="AK37" s="388"/>
      <c r="AL37" s="388"/>
      <c r="AM37" s="388"/>
      <c r="AN37" s="388"/>
      <c r="AO37" s="388"/>
      <c r="AP37" s="388"/>
    </row>
    <row r="38" spans="1:42" ht="15">
      <c r="A38" s="117" t="s">
        <v>220</v>
      </c>
      <c r="B38" s="114" t="s">
        <v>58</v>
      </c>
      <c r="C38" s="115" t="s">
        <v>372</v>
      </c>
      <c r="D38" s="114" t="s">
        <v>67</v>
      </c>
      <c r="E38" s="141">
        <f>SUMIFS('PIB-Mpal 2015-2020 Corrient '!H$5:H$759,'PIB-Mpal 2015-2020 Corrient '!$A$5:$A$759,$W$2,'PIB-Mpal 2015-2020 Corrient '!$E$5:$E$759,$A38)</f>
        <v>37.534464176455764</v>
      </c>
      <c r="F38" s="141">
        <f>SUMIFS('PIB-Mpal 2015-2020 Corrient '!I$5:I$759,'PIB-Mpal 2015-2020 Corrient '!$A$5:$A$759,$W$2,'PIB-Mpal 2015-2020 Corrient '!$E$5:$E$759,$A38)</f>
        <v>802.775249546857</v>
      </c>
      <c r="G38" s="141">
        <f>SUMIFS('PIB-Mpal 2015-2020 Corrient '!K$5:K$759,'PIB-Mpal 2015-2020 Corrient '!$A$5:$A$759,$W$2,'PIB-Mpal 2015-2020 Corrient '!$E$5:$E$759,$A38)</f>
        <v>21.432843521328724</v>
      </c>
      <c r="H38" s="141">
        <f>SUMIFS('PIB-Mpal 2015-2020 Corrient '!L$5:L$759,'PIB-Mpal 2015-2020 Corrient '!$A$5:$A$759,$W$2,'PIB-Mpal 2015-2020 Corrient '!$E$5:$E$759,$A38)</f>
        <v>4.5587314926643145</v>
      </c>
      <c r="I38" s="141">
        <f>SUMIFS('PIB-Mpal 2015-2020 Corrient '!N$5:N$759,'PIB-Mpal 2015-2020 Corrient '!$A$5:$A$759,$W$2,'PIB-Mpal 2015-2020 Corrient '!$E$5:$E$759,$A38)</f>
        <v>28.13493779805153</v>
      </c>
      <c r="J38" s="141">
        <f>SUMIFS('PIB-Mpal 2015-2020 Corrient '!O$5:O$759,'PIB-Mpal 2015-2020 Corrient '!$A$5:$A$759,$W$2,'PIB-Mpal 2015-2020 Corrient '!$E$5:$E$759,$A38)</f>
        <v>84.50647845348277</v>
      </c>
      <c r="K38" s="141">
        <f>SUMIFS('PIB-Mpal 2015-2020 Corrient '!P$5:P$759,'PIB-Mpal 2015-2020 Corrient '!$A$5:$A$759,$W$2,'PIB-Mpal 2015-2020 Corrient '!$E$5:$E$759,$A38)</f>
        <v>17.49872067706849</v>
      </c>
      <c r="L38" s="141">
        <f>SUMIFS('PIB-Mpal 2015-2020 Corrient '!Q$5:Q$759,'PIB-Mpal 2015-2020 Corrient '!$A$5:$A$759,$W$2,'PIB-Mpal 2015-2020 Corrient '!$E$5:$E$759,$A38)</f>
        <v>8.738936123501874</v>
      </c>
      <c r="M38" s="141">
        <f>SUMIFS('PIB-Mpal 2015-2020 Corrient '!R$5:R$759,'PIB-Mpal 2015-2020 Corrient '!$A$5:$A$759,$W$2,'PIB-Mpal 2015-2020 Corrient '!$E$5:$E$759,$A38)</f>
        <v>46.77387612200127</v>
      </c>
      <c r="N38" s="141">
        <f>SUMIFS('PIB-Mpal 2015-2020 Corrient '!S$5:S$759,'PIB-Mpal 2015-2020 Corrient '!$A$5:$A$759,$W$2,'PIB-Mpal 2015-2020 Corrient '!$E$5:$E$759,$A38)</f>
        <v>92.64047376864603</v>
      </c>
      <c r="O38" s="141">
        <f>SUMIFS('PIB-Mpal 2015-2020 Corrient '!T$5:T$759,'PIB-Mpal 2015-2020 Corrient '!$A$5:$A$759,$W$2,'PIB-Mpal 2015-2020 Corrient '!$E$5:$E$759,$A38)</f>
        <v>44.39540098675455</v>
      </c>
      <c r="P38" s="246">
        <f>SUMIFS('PIB-Mpal 2015-2020 Corrient '!U$5:U$759,'PIB-Mpal 2015-2020 Corrient '!$A$5:$A$759,$W$2,'PIB-Mpal 2015-2020 Corrient '!$E$5:$E$759,$A38)</f>
        <v>17.343037507801558</v>
      </c>
      <c r="Q38" s="252">
        <f>SUMIFS('PIB-Mpal 2015-2020 Corrient '!J$5:J$759,'PIB-Mpal 2015-2020 Corrient '!$A$5:$A$759,$W$2,'PIB-Mpal 2015-2020 Corrient '!$E$5:$E$759,$A38)</f>
        <v>840.3097137233128</v>
      </c>
      <c r="R38" s="142">
        <f>SUMIFS('PIB-Mpal 2015-2020 Corrient '!M$5:M$759,'PIB-Mpal 2015-2020 Corrient '!$A$5:$A$759,$W$2,'PIB-Mpal 2015-2020 Corrient '!$E$5:$E$759,$A38)</f>
        <v>25.99157501399304</v>
      </c>
      <c r="S38" s="143">
        <f>SUMIFS('PIB-Mpal 2015-2020 Corrient '!V$5:V$759,'PIB-Mpal 2015-2020 Corrient '!$A$5:$A$759,$W$2,'PIB-Mpal 2015-2020 Corrient '!$E$5:$E$759,$A38)</f>
        <v>340.0318614373081</v>
      </c>
      <c r="T38" s="307">
        <f>SUMIFS('PIB-Mpal 2015-2020 Corrient '!W$5:W$759,'PIB-Mpal 2015-2020 Corrient '!$A$5:$A$759,$W$2,'PIB-Mpal 2015-2020 Corrient '!$E$5:$E$759,$A38)</f>
        <v>1206.333150174614</v>
      </c>
      <c r="U38" s="300">
        <f>SUMIFS('PIB-Mpal 2015-2020 Corrient '!X$5:X$759,'PIB-Mpal 2015-2020 Corrient '!$A$5:$A$759,$W$2,'PIB-Mpal 2015-2020 Corrient '!$E$5:$E$759,$A38)</f>
        <v>111.80884574421526</v>
      </c>
      <c r="V38" s="181">
        <f>SUMIFS('PIB-Mpal 2015-2020 Corrient '!Y$5:Y$759,'PIB-Mpal 2015-2020 Corrient '!$A$5:$A$759,$W$2,'PIB-Mpal 2015-2020 Corrient '!$E$5:$E$759,$A38)</f>
        <v>1318.1419959188293</v>
      </c>
      <c r="W38" s="185">
        <f t="shared" si="3"/>
        <v>0.008883163285195379</v>
      </c>
      <c r="X38" s="379">
        <f>INDEX(POBLACION!$C$4:$W$128,MATCH(A38,POBLACION!$A$4:$A$128,0),MATCH($W$2,POBLACION!$C$3:$W$3,0))</f>
        <v>39377</v>
      </c>
      <c r="Y38" s="369">
        <f t="shared" si="5"/>
        <v>30635.47629770206</v>
      </c>
      <c r="Z38" s="381">
        <f t="shared" si="6"/>
        <v>33474.92180508493</v>
      </c>
      <c r="AA38" s="384">
        <f t="shared" si="7"/>
        <v>4.486224636809502</v>
      </c>
      <c r="AB38" s="384">
        <f t="shared" si="8"/>
        <v>4.524719571205785</v>
      </c>
      <c r="AG38" s="393"/>
      <c r="AH38" s="394"/>
      <c r="AI38" s="395"/>
      <c r="AJ38" s="388"/>
      <c r="AK38" s="388"/>
      <c r="AL38" s="388"/>
      <c r="AM38" s="388"/>
      <c r="AN38" s="388"/>
      <c r="AO38" s="388"/>
      <c r="AP38" s="388"/>
    </row>
    <row r="39" spans="1:42" ht="15">
      <c r="A39" s="117" t="s">
        <v>221</v>
      </c>
      <c r="B39" s="114" t="s">
        <v>58</v>
      </c>
      <c r="C39" s="115" t="s">
        <v>372</v>
      </c>
      <c r="D39" s="114" t="s">
        <v>68</v>
      </c>
      <c r="E39" s="141">
        <f>SUMIFS('PIB-Mpal 2015-2020 Corrient '!H$5:H$759,'PIB-Mpal 2015-2020 Corrient '!$A$5:$A$759,$W$2,'PIB-Mpal 2015-2020 Corrient '!$E$5:$E$759,$A39)</f>
        <v>20.021032486917505</v>
      </c>
      <c r="F39" s="141">
        <f>SUMIFS('PIB-Mpal 2015-2020 Corrient '!I$5:I$759,'PIB-Mpal 2015-2020 Corrient '!$A$5:$A$759,$W$2,'PIB-Mpal 2015-2020 Corrient '!$E$5:$E$759,$A39)</f>
        <v>2.658149956421738</v>
      </c>
      <c r="G39" s="141">
        <f>SUMIFS('PIB-Mpal 2015-2020 Corrient '!K$5:K$759,'PIB-Mpal 2015-2020 Corrient '!$A$5:$A$759,$W$2,'PIB-Mpal 2015-2020 Corrient '!$E$5:$E$759,$A39)</f>
        <v>0.3535367030806362</v>
      </c>
      <c r="H39" s="141">
        <f>SUMIFS('PIB-Mpal 2015-2020 Corrient '!L$5:L$759,'PIB-Mpal 2015-2020 Corrient '!$A$5:$A$759,$W$2,'PIB-Mpal 2015-2020 Corrient '!$E$5:$E$759,$A39)</f>
        <v>9.2746320691979</v>
      </c>
      <c r="I39" s="141">
        <f>SUMIFS('PIB-Mpal 2015-2020 Corrient '!N$5:N$759,'PIB-Mpal 2015-2020 Corrient '!$A$5:$A$759,$W$2,'PIB-Mpal 2015-2020 Corrient '!$E$5:$E$759,$A39)</f>
        <v>5.464791536637766</v>
      </c>
      <c r="J39" s="141">
        <f>SUMIFS('PIB-Mpal 2015-2020 Corrient '!O$5:O$759,'PIB-Mpal 2015-2020 Corrient '!$A$5:$A$759,$W$2,'PIB-Mpal 2015-2020 Corrient '!$E$5:$E$759,$A39)</f>
        <v>23.726852796761953</v>
      </c>
      <c r="K39" s="141">
        <f>SUMIFS('PIB-Mpal 2015-2020 Corrient '!P$5:P$759,'PIB-Mpal 2015-2020 Corrient '!$A$5:$A$759,$W$2,'PIB-Mpal 2015-2020 Corrient '!$E$5:$E$759,$A39)</f>
        <v>5.503377267982603</v>
      </c>
      <c r="L39" s="141">
        <f>SUMIFS('PIB-Mpal 2015-2020 Corrient '!Q$5:Q$759,'PIB-Mpal 2015-2020 Corrient '!$A$5:$A$759,$W$2,'PIB-Mpal 2015-2020 Corrient '!$E$5:$E$759,$A39)</f>
        <v>4.580447713902101</v>
      </c>
      <c r="M39" s="141">
        <f>SUMIFS('PIB-Mpal 2015-2020 Corrient '!R$5:R$759,'PIB-Mpal 2015-2020 Corrient '!$A$5:$A$759,$W$2,'PIB-Mpal 2015-2020 Corrient '!$E$5:$E$759,$A39)</f>
        <v>10.245822999854306</v>
      </c>
      <c r="N39" s="141">
        <f>SUMIFS('PIB-Mpal 2015-2020 Corrient '!S$5:S$759,'PIB-Mpal 2015-2020 Corrient '!$A$5:$A$759,$W$2,'PIB-Mpal 2015-2020 Corrient '!$E$5:$E$759,$A39)</f>
        <v>12.85219076014601</v>
      </c>
      <c r="O39" s="141">
        <f>SUMIFS('PIB-Mpal 2015-2020 Corrient '!T$5:T$759,'PIB-Mpal 2015-2020 Corrient '!$A$5:$A$759,$W$2,'PIB-Mpal 2015-2020 Corrient '!$E$5:$E$759,$A39)</f>
        <v>22.256111788440037</v>
      </c>
      <c r="P39" s="246">
        <f>SUMIFS('PIB-Mpal 2015-2020 Corrient '!U$5:U$759,'PIB-Mpal 2015-2020 Corrient '!$A$5:$A$759,$W$2,'PIB-Mpal 2015-2020 Corrient '!$E$5:$E$759,$A39)</f>
        <v>7.07964753409708</v>
      </c>
      <c r="Q39" s="252">
        <f>SUMIFS('PIB-Mpal 2015-2020 Corrient '!J$5:J$759,'PIB-Mpal 2015-2020 Corrient '!$A$5:$A$759,$W$2,'PIB-Mpal 2015-2020 Corrient '!$E$5:$E$759,$A39)</f>
        <v>22.679182443339243</v>
      </c>
      <c r="R39" s="142">
        <f>SUMIFS('PIB-Mpal 2015-2020 Corrient '!M$5:M$759,'PIB-Mpal 2015-2020 Corrient '!$A$5:$A$759,$W$2,'PIB-Mpal 2015-2020 Corrient '!$E$5:$E$759,$A39)</f>
        <v>9.628168772278535</v>
      </c>
      <c r="S39" s="143">
        <f>SUMIFS('PIB-Mpal 2015-2020 Corrient '!V$5:V$759,'PIB-Mpal 2015-2020 Corrient '!$A$5:$A$759,$W$2,'PIB-Mpal 2015-2020 Corrient '!$E$5:$E$759,$A39)</f>
        <v>91.70924239782185</v>
      </c>
      <c r="T39" s="307">
        <f>SUMIFS('PIB-Mpal 2015-2020 Corrient '!W$5:W$759,'PIB-Mpal 2015-2020 Corrient '!$A$5:$A$759,$W$2,'PIB-Mpal 2015-2020 Corrient '!$E$5:$E$759,$A39)</f>
        <v>124.01659361343965</v>
      </c>
      <c r="U39" s="300">
        <f>SUMIFS('PIB-Mpal 2015-2020 Corrient '!X$5:X$759,'PIB-Mpal 2015-2020 Corrient '!$A$5:$A$759,$W$2,'PIB-Mpal 2015-2020 Corrient '!$E$5:$E$759,$A39)</f>
        <v>11.493566292476677</v>
      </c>
      <c r="V39" s="181">
        <f>SUMIFS('PIB-Mpal 2015-2020 Corrient '!Y$5:Y$759,'PIB-Mpal 2015-2020 Corrient '!$A$5:$A$759,$W$2,'PIB-Mpal 2015-2020 Corrient '!$E$5:$E$759,$A39)</f>
        <v>135.51015990591634</v>
      </c>
      <c r="W39" s="185">
        <f t="shared" si="3"/>
        <v>0.0009132239781254325</v>
      </c>
      <c r="X39" s="379">
        <f>INDEX(POBLACION!$C$4:$W$128,MATCH(A39,POBLACION!$A$4:$A$128,0),MATCH($W$2,POBLACION!$C$3:$W$3,0))</f>
        <v>12153</v>
      </c>
      <c r="Y39" s="369">
        <f t="shared" si="5"/>
        <v>10204.6073902279</v>
      </c>
      <c r="Z39" s="381">
        <f t="shared" si="6"/>
        <v>11150.34640878107</v>
      </c>
      <c r="AA39" s="384">
        <f t="shared" si="7"/>
        <v>4.008796300425184</v>
      </c>
      <c r="AB39" s="384">
        <f t="shared" si="8"/>
        <v>4.047288359858185</v>
      </c>
      <c r="AG39" s="393"/>
      <c r="AH39" s="394"/>
      <c r="AI39" s="395"/>
      <c r="AJ39" s="388"/>
      <c r="AK39" s="388"/>
      <c r="AL39" s="388"/>
      <c r="AM39" s="388"/>
      <c r="AN39" s="388"/>
      <c r="AO39" s="388"/>
      <c r="AP39" s="388"/>
    </row>
    <row r="40" spans="1:42" ht="15">
      <c r="A40" s="117" t="s">
        <v>222</v>
      </c>
      <c r="B40" s="114" t="s">
        <v>58</v>
      </c>
      <c r="C40" s="115" t="s">
        <v>372</v>
      </c>
      <c r="D40" s="114" t="s">
        <v>69</v>
      </c>
      <c r="E40" s="141">
        <f>SUMIFS('PIB-Mpal 2015-2020 Corrient '!H$5:H$759,'PIB-Mpal 2015-2020 Corrient '!$A$5:$A$759,$W$2,'PIB-Mpal 2015-2020 Corrient '!$E$5:$E$759,$A40)</f>
        <v>13.509031101131606</v>
      </c>
      <c r="F40" s="141">
        <f>SUMIFS('PIB-Mpal 2015-2020 Corrient '!I$5:I$759,'PIB-Mpal 2015-2020 Corrient '!$A$5:$A$759,$W$2,'PIB-Mpal 2015-2020 Corrient '!$E$5:$E$759,$A40)</f>
        <v>1.2619935876036799</v>
      </c>
      <c r="G40" s="141">
        <f>SUMIFS('PIB-Mpal 2015-2020 Corrient '!K$5:K$759,'PIB-Mpal 2015-2020 Corrient '!$A$5:$A$759,$W$2,'PIB-Mpal 2015-2020 Corrient '!$E$5:$E$759,$A40)</f>
        <v>1.481987875748449</v>
      </c>
      <c r="H40" s="141">
        <f>SUMIFS('PIB-Mpal 2015-2020 Corrient '!L$5:L$759,'PIB-Mpal 2015-2020 Corrient '!$A$5:$A$759,$W$2,'PIB-Mpal 2015-2020 Corrient '!$E$5:$E$759,$A40)</f>
        <v>2.906765213392256</v>
      </c>
      <c r="I40" s="141">
        <f>SUMIFS('PIB-Mpal 2015-2020 Corrient '!N$5:N$759,'PIB-Mpal 2015-2020 Corrient '!$A$5:$A$759,$W$2,'PIB-Mpal 2015-2020 Corrient '!$E$5:$E$759,$A40)</f>
        <v>2.9087938818277688</v>
      </c>
      <c r="J40" s="141">
        <f>SUMIFS('PIB-Mpal 2015-2020 Corrient '!O$5:O$759,'PIB-Mpal 2015-2020 Corrient '!$A$5:$A$759,$W$2,'PIB-Mpal 2015-2020 Corrient '!$E$5:$E$759,$A40)</f>
        <v>10.93212858005708</v>
      </c>
      <c r="K40" s="141">
        <f>SUMIFS('PIB-Mpal 2015-2020 Corrient '!P$5:P$759,'PIB-Mpal 2015-2020 Corrient '!$A$5:$A$759,$W$2,'PIB-Mpal 2015-2020 Corrient '!$E$5:$E$759,$A40)</f>
        <v>2.6976123343067653</v>
      </c>
      <c r="L40" s="141">
        <f>SUMIFS('PIB-Mpal 2015-2020 Corrient '!Q$5:Q$759,'PIB-Mpal 2015-2020 Corrient '!$A$5:$A$759,$W$2,'PIB-Mpal 2015-2020 Corrient '!$E$5:$E$759,$A40)</f>
        <v>1.456230286625062</v>
      </c>
      <c r="M40" s="141">
        <f>SUMIFS('PIB-Mpal 2015-2020 Corrient '!R$5:R$759,'PIB-Mpal 2015-2020 Corrient '!$A$5:$A$759,$W$2,'PIB-Mpal 2015-2020 Corrient '!$E$5:$E$759,$A40)</f>
        <v>5.172130308006497</v>
      </c>
      <c r="N40" s="141">
        <f>SUMIFS('PIB-Mpal 2015-2020 Corrient '!S$5:S$759,'PIB-Mpal 2015-2020 Corrient '!$A$5:$A$759,$W$2,'PIB-Mpal 2015-2020 Corrient '!$E$5:$E$759,$A40)</f>
        <v>7.79820537836894</v>
      </c>
      <c r="O40" s="141">
        <f>SUMIFS('PIB-Mpal 2015-2020 Corrient '!T$5:T$759,'PIB-Mpal 2015-2020 Corrient '!$A$5:$A$759,$W$2,'PIB-Mpal 2015-2020 Corrient '!$E$5:$E$759,$A40)</f>
        <v>17.574571738623877</v>
      </c>
      <c r="P40" s="246">
        <f>SUMIFS('PIB-Mpal 2015-2020 Corrient '!U$5:U$759,'PIB-Mpal 2015-2020 Corrient '!$A$5:$A$759,$W$2,'PIB-Mpal 2015-2020 Corrient '!$E$5:$E$759,$A40)</f>
        <v>3.687548414631965</v>
      </c>
      <c r="Q40" s="252">
        <f>SUMIFS('PIB-Mpal 2015-2020 Corrient '!J$5:J$759,'PIB-Mpal 2015-2020 Corrient '!$A$5:$A$759,$W$2,'PIB-Mpal 2015-2020 Corrient '!$E$5:$E$759,$A40)</f>
        <v>14.771024688735286</v>
      </c>
      <c r="R40" s="142">
        <f>SUMIFS('PIB-Mpal 2015-2020 Corrient '!M$5:M$759,'PIB-Mpal 2015-2020 Corrient '!$A$5:$A$759,$W$2,'PIB-Mpal 2015-2020 Corrient '!$E$5:$E$759,$A40)</f>
        <v>4.388753089140705</v>
      </c>
      <c r="S40" s="143">
        <f>SUMIFS('PIB-Mpal 2015-2020 Corrient '!V$5:V$759,'PIB-Mpal 2015-2020 Corrient '!$A$5:$A$759,$W$2,'PIB-Mpal 2015-2020 Corrient '!$E$5:$E$759,$A40)</f>
        <v>52.227220922447955</v>
      </c>
      <c r="T40" s="307">
        <f>SUMIFS('PIB-Mpal 2015-2020 Corrient '!W$5:W$759,'PIB-Mpal 2015-2020 Corrient '!$A$5:$A$759,$W$2,'PIB-Mpal 2015-2020 Corrient '!$E$5:$E$759,$A40)</f>
        <v>71.38699870032394</v>
      </c>
      <c r="U40" s="300">
        <f>SUMIFS('PIB-Mpal 2015-2020 Corrient '!X$5:X$759,'PIB-Mpal 2015-2020 Corrient '!$A$5:$A$759,$W$2,'PIB-Mpal 2015-2020 Corrient '!$E$5:$E$759,$A40)</f>
        <v>6.615988082410298</v>
      </c>
      <c r="V40" s="181">
        <f>SUMIFS('PIB-Mpal 2015-2020 Corrient '!Y$5:Y$759,'PIB-Mpal 2015-2020 Corrient '!$A$5:$A$759,$W$2,'PIB-Mpal 2015-2020 Corrient '!$E$5:$E$759,$A40)</f>
        <v>78.00298678273424</v>
      </c>
      <c r="W40" s="185">
        <f t="shared" si="3"/>
        <v>0.0005256742221015122</v>
      </c>
      <c r="X40" s="379">
        <f>INDEX(POBLACION!$C$4:$W$128,MATCH(A40,POBLACION!$A$4:$A$128,0),MATCH($W$2,POBLACION!$C$3:$W$3,0))</f>
        <v>7826</v>
      </c>
      <c r="Y40" s="369">
        <f t="shared" si="5"/>
        <v>9121.773409190384</v>
      </c>
      <c r="Z40" s="381">
        <f t="shared" si="6"/>
        <v>9967.1590573389</v>
      </c>
      <c r="AA40" s="384">
        <f t="shared" si="7"/>
        <v>3.960079279880308</v>
      </c>
      <c r="AB40" s="384">
        <f t="shared" si="8"/>
        <v>3.998571388849224</v>
      </c>
      <c r="AG40" s="393"/>
      <c r="AH40" s="394"/>
      <c r="AI40" s="395"/>
      <c r="AJ40" s="388"/>
      <c r="AK40" s="388"/>
      <c r="AL40" s="388"/>
      <c r="AM40" s="388"/>
      <c r="AN40" s="388"/>
      <c r="AO40" s="388"/>
      <c r="AP40" s="388"/>
    </row>
    <row r="41" spans="1:42" ht="15" thickBot="1">
      <c r="A41" s="215" t="s">
        <v>223</v>
      </c>
      <c r="B41" s="154" t="s">
        <v>58</v>
      </c>
      <c r="C41" s="153" t="s">
        <v>372</v>
      </c>
      <c r="D41" s="154" t="s">
        <v>70</v>
      </c>
      <c r="E41" s="189">
        <f>SUMIFS('PIB-Mpal 2015-2020 Corrient '!H$5:H$759,'PIB-Mpal 2015-2020 Corrient '!$A$5:$A$759,$W$2,'PIB-Mpal 2015-2020 Corrient '!$E$5:$E$759,$A41)</f>
        <v>60.541284923762774</v>
      </c>
      <c r="F41" s="189">
        <f>SUMIFS('PIB-Mpal 2015-2020 Corrient '!I$5:I$759,'PIB-Mpal 2015-2020 Corrient '!$A$5:$A$759,$W$2,'PIB-Mpal 2015-2020 Corrient '!$E$5:$E$759,$A41)</f>
        <v>3.558512795232474</v>
      </c>
      <c r="G41" s="189">
        <f>SUMIFS('PIB-Mpal 2015-2020 Corrient '!K$5:K$759,'PIB-Mpal 2015-2020 Corrient '!$A$5:$A$759,$W$2,'PIB-Mpal 2015-2020 Corrient '!$E$5:$E$759,$A41)</f>
        <v>4.898304762641255</v>
      </c>
      <c r="H41" s="189">
        <f>SUMIFS('PIB-Mpal 2015-2020 Corrient '!L$5:L$759,'PIB-Mpal 2015-2020 Corrient '!$A$5:$A$759,$W$2,'PIB-Mpal 2015-2020 Corrient '!$E$5:$E$759,$A41)</f>
        <v>15.39851563535114</v>
      </c>
      <c r="I41" s="189">
        <f>SUMIFS('PIB-Mpal 2015-2020 Corrient '!N$5:N$759,'PIB-Mpal 2015-2020 Corrient '!$A$5:$A$759,$W$2,'PIB-Mpal 2015-2020 Corrient '!$E$5:$E$759,$A41)</f>
        <v>6.282106323089824</v>
      </c>
      <c r="J41" s="189">
        <f>SUMIFS('PIB-Mpal 2015-2020 Corrient '!O$5:O$759,'PIB-Mpal 2015-2020 Corrient '!$A$5:$A$759,$W$2,'PIB-Mpal 2015-2020 Corrient '!$E$5:$E$759,$A41)</f>
        <v>31.088515384314423</v>
      </c>
      <c r="K41" s="189">
        <f>SUMIFS('PIB-Mpal 2015-2020 Corrient '!P$5:P$759,'PIB-Mpal 2015-2020 Corrient '!$A$5:$A$759,$W$2,'PIB-Mpal 2015-2020 Corrient '!$E$5:$E$759,$A41)</f>
        <v>7.077088211047355</v>
      </c>
      <c r="L41" s="189">
        <f>SUMIFS('PIB-Mpal 2015-2020 Corrient '!Q$5:Q$759,'PIB-Mpal 2015-2020 Corrient '!$A$5:$A$759,$W$2,'PIB-Mpal 2015-2020 Corrient '!$E$5:$E$759,$A41)</f>
        <v>4.005611725666309</v>
      </c>
      <c r="M41" s="189">
        <f>SUMIFS('PIB-Mpal 2015-2020 Corrient '!R$5:R$759,'PIB-Mpal 2015-2020 Corrient '!$A$5:$A$759,$W$2,'PIB-Mpal 2015-2020 Corrient '!$E$5:$E$759,$A41)</f>
        <v>13.82297785978342</v>
      </c>
      <c r="N41" s="189">
        <f>SUMIFS('PIB-Mpal 2015-2020 Corrient '!S$5:S$759,'PIB-Mpal 2015-2020 Corrient '!$A$5:$A$759,$W$2,'PIB-Mpal 2015-2020 Corrient '!$E$5:$E$759,$A41)</f>
        <v>20.88743297326791</v>
      </c>
      <c r="O41" s="189">
        <f>SUMIFS('PIB-Mpal 2015-2020 Corrient '!T$5:T$759,'PIB-Mpal 2015-2020 Corrient '!$A$5:$A$759,$W$2,'PIB-Mpal 2015-2020 Corrient '!$E$5:$E$759,$A41)</f>
        <v>55.687036738403236</v>
      </c>
      <c r="P41" s="247">
        <f>SUMIFS('PIB-Mpal 2015-2020 Corrient '!U$5:U$759,'PIB-Mpal 2015-2020 Corrient '!$A$5:$A$759,$W$2,'PIB-Mpal 2015-2020 Corrient '!$E$5:$E$759,$A41)</f>
        <v>12.573296273961246</v>
      </c>
      <c r="Q41" s="252">
        <f>SUMIFS('PIB-Mpal 2015-2020 Corrient '!J$5:J$759,'PIB-Mpal 2015-2020 Corrient '!$A$5:$A$759,$W$2,'PIB-Mpal 2015-2020 Corrient '!$E$5:$E$759,$A41)</f>
        <v>64.09979771899525</v>
      </c>
      <c r="R41" s="142">
        <f>SUMIFS('PIB-Mpal 2015-2020 Corrient '!M$5:M$759,'PIB-Mpal 2015-2020 Corrient '!$A$5:$A$759,$W$2,'PIB-Mpal 2015-2020 Corrient '!$E$5:$E$759,$A41)</f>
        <v>20.296820397992395</v>
      </c>
      <c r="S41" s="190">
        <f>SUMIFS('PIB-Mpal 2015-2020 Corrient '!V$5:V$759,'PIB-Mpal 2015-2020 Corrient '!$A$5:$A$759,$W$2,'PIB-Mpal 2015-2020 Corrient '!$E$5:$E$759,$A41)</f>
        <v>151.42406548953372</v>
      </c>
      <c r="T41" s="308">
        <f>SUMIFS('PIB-Mpal 2015-2020 Corrient '!W$5:W$759,'PIB-Mpal 2015-2020 Corrient '!$A$5:$A$759,$W$2,'PIB-Mpal 2015-2020 Corrient '!$E$5:$E$759,$A41)</f>
        <v>235.82068360652138</v>
      </c>
      <c r="U41" s="301">
        <f>SUMIFS('PIB-Mpal 2015-2020 Corrient '!X$5:X$759,'PIB-Mpal 2015-2020 Corrient '!$A$5:$A$759,$W$2,'PIB-Mpal 2015-2020 Corrient '!$E$5:$E$759,$A41)</f>
        <v>21.855669436681275</v>
      </c>
      <c r="V41" s="195">
        <f>SUMIFS('PIB-Mpal 2015-2020 Corrient '!Y$5:Y$759,'PIB-Mpal 2015-2020 Corrient '!$A$5:$A$759,$W$2,'PIB-Mpal 2015-2020 Corrient '!$E$5:$E$759,$A41)</f>
        <v>257.67635304320265</v>
      </c>
      <c r="W41" s="191">
        <f t="shared" si="3"/>
        <v>0.0017365208952475975</v>
      </c>
      <c r="X41" s="379">
        <f>INDEX(POBLACION!$C$4:$W$128,MATCH(A41,POBLACION!$A$4:$A$128,0),MATCH($W$2,POBLACION!$C$3:$W$3,0))</f>
        <v>23210</v>
      </c>
      <c r="Y41" s="369">
        <f t="shared" si="5"/>
        <v>10160.305196317164</v>
      </c>
      <c r="Z41" s="381">
        <f t="shared" si="6"/>
        <v>11101.9540302974</v>
      </c>
      <c r="AA41" s="384">
        <f t="shared" si="7"/>
        <v>4.006906753527203</v>
      </c>
      <c r="AB41" s="384">
        <f t="shared" si="8"/>
        <v>4.045399424722602</v>
      </c>
      <c r="AG41" s="393"/>
      <c r="AH41" s="394"/>
      <c r="AI41" s="395"/>
      <c r="AJ41" s="388"/>
      <c r="AK41" s="388"/>
      <c r="AL41" s="388"/>
      <c r="AM41" s="388"/>
      <c r="AN41" s="388"/>
      <c r="AO41" s="388"/>
      <c r="AP41" s="388"/>
    </row>
    <row r="42" spans="1:42" ht="15" thickBot="1">
      <c r="A42" s="217" t="s">
        <v>71</v>
      </c>
      <c r="B42" s="212" t="s">
        <v>373</v>
      </c>
      <c r="C42" s="212"/>
      <c r="D42" s="207"/>
      <c r="E42" s="208">
        <f>SUM(E43:E59)</f>
        <v>981.5044621316189</v>
      </c>
      <c r="F42" s="208">
        <f aca="true" t="shared" si="12" ref="F42:X42">SUM(F43:F59)</f>
        <v>47.97733372230953</v>
      </c>
      <c r="G42" s="208">
        <f t="shared" si="12"/>
        <v>878.8667093678446</v>
      </c>
      <c r="H42" s="208">
        <f t="shared" si="12"/>
        <v>373.94129268131314</v>
      </c>
      <c r="I42" s="208">
        <f t="shared" si="12"/>
        <v>280.4183760706872</v>
      </c>
      <c r="J42" s="208">
        <f t="shared" si="12"/>
        <v>599.902487403165</v>
      </c>
      <c r="K42" s="208">
        <f t="shared" si="12"/>
        <v>110.06381809141506</v>
      </c>
      <c r="L42" s="208">
        <f t="shared" si="12"/>
        <v>94.99462519338721</v>
      </c>
      <c r="M42" s="208">
        <f t="shared" si="12"/>
        <v>264.7741530991248</v>
      </c>
      <c r="N42" s="208">
        <f t="shared" si="12"/>
        <v>382.32890606572295</v>
      </c>
      <c r="O42" s="208">
        <f t="shared" si="12"/>
        <v>581.946074023779</v>
      </c>
      <c r="P42" s="218">
        <f t="shared" si="12"/>
        <v>98.85211863295592</v>
      </c>
      <c r="Q42" s="289">
        <f t="shared" si="12"/>
        <v>1029.4817958539284</v>
      </c>
      <c r="R42" s="208">
        <f t="shared" si="12"/>
        <v>1252.808002049158</v>
      </c>
      <c r="S42" s="209">
        <f t="shared" si="12"/>
        <v>2413.280558580237</v>
      </c>
      <c r="T42" s="309">
        <f t="shared" si="12"/>
        <v>4695.570356483324</v>
      </c>
      <c r="U42" s="282">
        <f t="shared" si="12"/>
        <v>435.1911598153271</v>
      </c>
      <c r="V42" s="218">
        <f t="shared" si="12"/>
        <v>5130.76151629865</v>
      </c>
      <c r="W42" s="210">
        <f t="shared" si="3"/>
        <v>0.0345769973703836</v>
      </c>
      <c r="X42" s="309">
        <f t="shared" si="12"/>
        <v>249389</v>
      </c>
      <c r="Y42" s="369">
        <f t="shared" si="5"/>
        <v>18828.2977857216</v>
      </c>
      <c r="Z42" s="381">
        <f t="shared" si="6"/>
        <v>20573.327277059736</v>
      </c>
      <c r="AA42" s="384">
        <f t="shared" si="7"/>
        <v>4.2748110584295995</v>
      </c>
      <c r="AB42" s="384">
        <f t="shared" si="8"/>
        <v>4.313304534826021</v>
      </c>
      <c r="AG42" s="393"/>
      <c r="AH42" s="394"/>
      <c r="AI42" s="395"/>
      <c r="AJ42" s="388"/>
      <c r="AK42" s="388"/>
      <c r="AL42" s="388"/>
      <c r="AM42" s="388"/>
      <c r="AN42" s="388"/>
      <c r="AO42" s="388"/>
      <c r="AP42" s="388"/>
    </row>
    <row r="43" spans="1:42" ht="15">
      <c r="A43" s="216" t="s">
        <v>224</v>
      </c>
      <c r="B43" s="196" t="s">
        <v>73</v>
      </c>
      <c r="C43" s="203" t="s">
        <v>370</v>
      </c>
      <c r="D43" s="196" t="s">
        <v>74</v>
      </c>
      <c r="E43" s="204">
        <f>SUMIFS('PIB-Mpal 2015-2020 Corrient '!H$5:H$759,'PIB-Mpal 2015-2020 Corrient '!$A$5:$A$759,$W$2,'PIB-Mpal 2015-2020 Corrient '!$E$5:$E$759,$A43)</f>
        <v>31.475828235504096</v>
      </c>
      <c r="F43" s="204">
        <f>SUMIFS('PIB-Mpal 2015-2020 Corrient '!I$5:I$759,'PIB-Mpal 2015-2020 Corrient '!$A$5:$A$759,$W$2,'PIB-Mpal 2015-2020 Corrient '!$E$5:$E$759,$A43)</f>
        <v>0</v>
      </c>
      <c r="G43" s="204">
        <f>SUMIFS('PIB-Mpal 2015-2020 Corrient '!K$5:K$759,'PIB-Mpal 2015-2020 Corrient '!$A$5:$A$759,$W$2,'PIB-Mpal 2015-2020 Corrient '!$E$5:$E$759,$A43)</f>
        <v>1.5785271807788466</v>
      </c>
      <c r="H43" s="204">
        <f>SUMIFS('PIB-Mpal 2015-2020 Corrient '!L$5:L$759,'PIB-Mpal 2015-2020 Corrient '!$A$5:$A$759,$W$2,'PIB-Mpal 2015-2020 Corrient '!$E$5:$E$759,$A43)</f>
        <v>16.803902953821</v>
      </c>
      <c r="I43" s="204">
        <f>SUMIFS('PIB-Mpal 2015-2020 Corrient '!N$5:N$759,'PIB-Mpal 2015-2020 Corrient '!$A$5:$A$759,$W$2,'PIB-Mpal 2015-2020 Corrient '!$E$5:$E$759,$A43)</f>
        <v>5.92820980435165</v>
      </c>
      <c r="J43" s="204">
        <f>SUMIFS('PIB-Mpal 2015-2020 Corrient '!O$5:O$759,'PIB-Mpal 2015-2020 Corrient '!$A$5:$A$759,$W$2,'PIB-Mpal 2015-2020 Corrient '!$E$5:$E$759,$A43)</f>
        <v>22.63097764040562</v>
      </c>
      <c r="K43" s="204">
        <f>SUMIFS('PIB-Mpal 2015-2020 Corrient '!P$5:P$759,'PIB-Mpal 2015-2020 Corrient '!$A$5:$A$759,$W$2,'PIB-Mpal 2015-2020 Corrient '!$E$5:$E$759,$A43)</f>
        <v>4.935638814919547</v>
      </c>
      <c r="L43" s="204">
        <f>SUMIFS('PIB-Mpal 2015-2020 Corrient '!Q$5:Q$759,'PIB-Mpal 2015-2020 Corrient '!$A$5:$A$759,$W$2,'PIB-Mpal 2015-2020 Corrient '!$E$5:$E$759,$A43)</f>
        <v>2.8799408502690147</v>
      </c>
      <c r="M43" s="204">
        <f>SUMIFS('PIB-Mpal 2015-2020 Corrient '!R$5:R$759,'PIB-Mpal 2015-2020 Corrient '!$A$5:$A$759,$W$2,'PIB-Mpal 2015-2020 Corrient '!$E$5:$E$759,$A43)</f>
        <v>9.669135610584085</v>
      </c>
      <c r="N43" s="204">
        <f>SUMIFS('PIB-Mpal 2015-2020 Corrient '!S$5:S$759,'PIB-Mpal 2015-2020 Corrient '!$A$5:$A$759,$W$2,'PIB-Mpal 2015-2020 Corrient '!$E$5:$E$759,$A43)</f>
        <v>10.892026589748937</v>
      </c>
      <c r="O43" s="204">
        <f>SUMIFS('PIB-Mpal 2015-2020 Corrient '!T$5:T$759,'PIB-Mpal 2015-2020 Corrient '!$A$5:$A$759,$W$2,'PIB-Mpal 2015-2020 Corrient '!$E$5:$E$759,$A43)</f>
        <v>22.87566022473778</v>
      </c>
      <c r="P43" s="278">
        <f>SUMIFS('PIB-Mpal 2015-2020 Corrient '!U$5:U$759,'PIB-Mpal 2015-2020 Corrient '!$A$5:$A$759,$W$2,'PIB-Mpal 2015-2020 Corrient '!$E$5:$E$759,$A43)</f>
        <v>3.5460942160593447</v>
      </c>
      <c r="Q43" s="252">
        <f>SUMIFS('PIB-Mpal 2015-2020 Corrient '!J$5:J$759,'PIB-Mpal 2015-2020 Corrient '!$A$5:$A$759,$W$2,'PIB-Mpal 2015-2020 Corrient '!$E$5:$E$759,$A43)</f>
        <v>31.475828235504096</v>
      </c>
      <c r="R43" s="142">
        <f>SUMIFS('PIB-Mpal 2015-2020 Corrient '!M$5:M$759,'PIB-Mpal 2015-2020 Corrient '!$A$5:$A$759,$W$2,'PIB-Mpal 2015-2020 Corrient '!$E$5:$E$759,$A43)</f>
        <v>18.382430134599847</v>
      </c>
      <c r="S43" s="205">
        <f>SUMIFS('PIB-Mpal 2015-2020 Corrient '!V$5:V$759,'PIB-Mpal 2015-2020 Corrient '!$A$5:$A$759,$W$2,'PIB-Mpal 2015-2020 Corrient '!$E$5:$E$759,$A43)</f>
        <v>83.35768375107598</v>
      </c>
      <c r="T43" s="310">
        <f>SUMIFS('PIB-Mpal 2015-2020 Corrient '!W$5:W$759,'PIB-Mpal 2015-2020 Corrient '!$A$5:$A$759,$W$2,'PIB-Mpal 2015-2020 Corrient '!$E$5:$E$759,$A43)</f>
        <v>133.21594212117992</v>
      </c>
      <c r="U43" s="302">
        <f>SUMIFS('PIB-Mpal 2015-2020 Corrient '!X$5:X$759,'PIB-Mpal 2015-2020 Corrient '!$A$5:$A$759,$W$2,'PIB-Mpal 2015-2020 Corrient '!$E$5:$E$759,$A43)</f>
        <v>12.346379820248442</v>
      </c>
      <c r="V43" s="193">
        <f>SUMIFS('PIB-Mpal 2015-2020 Corrient '!Y$5:Y$759,'PIB-Mpal 2015-2020 Corrient '!$A$5:$A$759,$W$2,'PIB-Mpal 2015-2020 Corrient '!$E$5:$E$759,$A43)</f>
        <v>145.56232194142837</v>
      </c>
      <c r="W43" s="194">
        <f t="shared" si="3"/>
        <v>0.0009809670566459307</v>
      </c>
      <c r="X43" s="379">
        <f>INDEX(POBLACION!$C$4:$W$128,MATCH(A43,POBLACION!$A$4:$A$128,0),MATCH($W$2,POBLACION!$C$3:$W$3,0))</f>
        <v>11742</v>
      </c>
      <c r="Y43" s="369">
        <f t="shared" si="5"/>
        <v>11345.251415532271</v>
      </c>
      <c r="Z43" s="381">
        <f t="shared" si="6"/>
        <v>12396.723040489556</v>
      </c>
      <c r="AA43" s="384">
        <f t="shared" si="7"/>
        <v>4.05481412447556</v>
      </c>
      <c r="AB43" s="384">
        <f t="shared" si="8"/>
        <v>4.0933068985883185</v>
      </c>
      <c r="AG43" s="393"/>
      <c r="AH43" s="394"/>
      <c r="AI43" s="395"/>
      <c r="AJ43" s="388"/>
      <c r="AK43" s="388"/>
      <c r="AL43" s="388"/>
      <c r="AM43" s="388"/>
      <c r="AN43" s="388"/>
      <c r="AO43" s="388"/>
      <c r="AP43" s="388"/>
    </row>
    <row r="44" spans="1:42" ht="15">
      <c r="A44" s="117" t="s">
        <v>225</v>
      </c>
      <c r="B44" s="114" t="s">
        <v>73</v>
      </c>
      <c r="C44" s="115" t="s">
        <v>370</v>
      </c>
      <c r="D44" s="114" t="s">
        <v>76</v>
      </c>
      <c r="E44" s="141">
        <f>SUMIFS('PIB-Mpal 2015-2020 Corrient '!H$5:H$759,'PIB-Mpal 2015-2020 Corrient '!$A$5:$A$759,$W$2,'PIB-Mpal 2015-2020 Corrient '!$E$5:$E$759,$A44)</f>
        <v>25.696021509801078</v>
      </c>
      <c r="F44" s="141">
        <f>SUMIFS('PIB-Mpal 2015-2020 Corrient '!I$5:I$759,'PIB-Mpal 2015-2020 Corrient '!$A$5:$A$759,$W$2,'PIB-Mpal 2015-2020 Corrient '!$E$5:$E$759,$A44)</f>
        <v>1.0307163770248629</v>
      </c>
      <c r="G44" s="141">
        <f>SUMIFS('PIB-Mpal 2015-2020 Corrient '!K$5:K$759,'PIB-Mpal 2015-2020 Corrient '!$A$5:$A$759,$W$2,'PIB-Mpal 2015-2020 Corrient '!$E$5:$E$759,$A44)</f>
        <v>2.5478560627068054</v>
      </c>
      <c r="H44" s="141">
        <f>SUMIFS('PIB-Mpal 2015-2020 Corrient '!L$5:L$759,'PIB-Mpal 2015-2020 Corrient '!$A$5:$A$759,$W$2,'PIB-Mpal 2015-2020 Corrient '!$E$5:$E$759,$A44)</f>
        <v>2.6504387608417845</v>
      </c>
      <c r="I44" s="141">
        <f>SUMIFS('PIB-Mpal 2015-2020 Corrient '!N$5:N$759,'PIB-Mpal 2015-2020 Corrient '!$A$5:$A$759,$W$2,'PIB-Mpal 2015-2020 Corrient '!$E$5:$E$759,$A44)</f>
        <v>3.3013755649472563</v>
      </c>
      <c r="J44" s="141">
        <f>SUMIFS('PIB-Mpal 2015-2020 Corrient '!O$5:O$759,'PIB-Mpal 2015-2020 Corrient '!$A$5:$A$759,$W$2,'PIB-Mpal 2015-2020 Corrient '!$E$5:$E$759,$A44)</f>
        <v>11.294708448155681</v>
      </c>
      <c r="K44" s="141">
        <f>SUMIFS('PIB-Mpal 2015-2020 Corrient '!P$5:P$759,'PIB-Mpal 2015-2020 Corrient '!$A$5:$A$759,$W$2,'PIB-Mpal 2015-2020 Corrient '!$E$5:$E$759,$A44)</f>
        <v>2.3403697528233964</v>
      </c>
      <c r="L44" s="141">
        <f>SUMIFS('PIB-Mpal 2015-2020 Corrient '!Q$5:Q$759,'PIB-Mpal 2015-2020 Corrient '!$A$5:$A$759,$W$2,'PIB-Mpal 2015-2020 Corrient '!$E$5:$E$759,$A44)</f>
        <v>0.8173563365538684</v>
      </c>
      <c r="M44" s="141">
        <f>SUMIFS('PIB-Mpal 2015-2020 Corrient '!R$5:R$759,'PIB-Mpal 2015-2020 Corrient '!$A$5:$A$759,$W$2,'PIB-Mpal 2015-2020 Corrient '!$E$5:$E$759,$A44)</f>
        <v>7.842937024737033</v>
      </c>
      <c r="N44" s="141">
        <f>SUMIFS('PIB-Mpal 2015-2020 Corrient '!S$5:S$759,'PIB-Mpal 2015-2020 Corrient '!$A$5:$A$759,$W$2,'PIB-Mpal 2015-2020 Corrient '!$E$5:$E$759,$A44)</f>
        <v>6.720072879135717</v>
      </c>
      <c r="O44" s="141">
        <f>SUMIFS('PIB-Mpal 2015-2020 Corrient '!T$5:T$759,'PIB-Mpal 2015-2020 Corrient '!$A$5:$A$759,$W$2,'PIB-Mpal 2015-2020 Corrient '!$E$5:$E$759,$A44)</f>
        <v>14.073575624694547</v>
      </c>
      <c r="P44" s="246">
        <f>SUMIFS('PIB-Mpal 2015-2020 Corrient '!U$5:U$759,'PIB-Mpal 2015-2020 Corrient '!$A$5:$A$759,$W$2,'PIB-Mpal 2015-2020 Corrient '!$E$5:$E$759,$A44)</f>
        <v>2.497995599181257</v>
      </c>
      <c r="Q44" s="252">
        <f>SUMIFS('PIB-Mpal 2015-2020 Corrient '!J$5:J$759,'PIB-Mpal 2015-2020 Corrient '!$A$5:$A$759,$W$2,'PIB-Mpal 2015-2020 Corrient '!$E$5:$E$759,$A44)</f>
        <v>26.72673788682594</v>
      </c>
      <c r="R44" s="142">
        <f>SUMIFS('PIB-Mpal 2015-2020 Corrient '!M$5:M$759,'PIB-Mpal 2015-2020 Corrient '!$A$5:$A$759,$W$2,'PIB-Mpal 2015-2020 Corrient '!$E$5:$E$759,$A44)</f>
        <v>5.19829482354859</v>
      </c>
      <c r="S44" s="143">
        <f>SUMIFS('PIB-Mpal 2015-2020 Corrient '!V$5:V$759,'PIB-Mpal 2015-2020 Corrient '!$A$5:$A$759,$W$2,'PIB-Mpal 2015-2020 Corrient '!$E$5:$E$759,$A44)</f>
        <v>48.88839123022876</v>
      </c>
      <c r="T44" s="307">
        <f>SUMIFS('PIB-Mpal 2015-2020 Corrient '!W$5:W$759,'PIB-Mpal 2015-2020 Corrient '!$A$5:$A$759,$W$2,'PIB-Mpal 2015-2020 Corrient '!$E$5:$E$759,$A44)</f>
        <v>80.81342394060329</v>
      </c>
      <c r="U44" s="300">
        <f>SUMIFS('PIB-Mpal 2015-2020 Corrient '!X$5:X$759,'PIB-Mpal 2015-2020 Corrient '!$A$5:$A$759,$W$2,'PIB-Mpal 2015-2020 Corrient '!$E$5:$E$759,$A44)</f>
        <v>7.489769968139924</v>
      </c>
      <c r="V44" s="181">
        <f>SUMIFS('PIB-Mpal 2015-2020 Corrient '!Y$5:Y$759,'PIB-Mpal 2015-2020 Corrient '!$A$5:$A$759,$W$2,'PIB-Mpal 2015-2020 Corrient '!$E$5:$E$759,$A44)</f>
        <v>88.30319390874321</v>
      </c>
      <c r="W44" s="185">
        <f t="shared" si="3"/>
        <v>0.0005950889149456548</v>
      </c>
      <c r="X44" s="379">
        <f>INDEX(POBLACION!$C$4:$W$128,MATCH(A44,POBLACION!$A$4:$A$128,0),MATCH($W$2,POBLACION!$C$3:$W$3,0))</f>
        <v>6166</v>
      </c>
      <c r="Y44" s="369">
        <f t="shared" si="5"/>
        <v>13106.296454849706</v>
      </c>
      <c r="Z44" s="381">
        <f t="shared" si="6"/>
        <v>14320.985064668052</v>
      </c>
      <c r="AA44" s="384">
        <f t="shared" si="7"/>
        <v>4.117479987155084</v>
      </c>
      <c r="AB44" s="384">
        <f t="shared" si="8"/>
        <v>4.155972891815132</v>
      </c>
      <c r="AG44" s="393"/>
      <c r="AH44" s="394"/>
      <c r="AI44" s="395"/>
      <c r="AJ44" s="388"/>
      <c r="AK44" s="388"/>
      <c r="AL44" s="388"/>
      <c r="AM44" s="388"/>
      <c r="AN44" s="388"/>
      <c r="AO44" s="388"/>
      <c r="AP44" s="388"/>
    </row>
    <row r="45" spans="1:42" ht="15">
      <c r="A45" s="117" t="s">
        <v>226</v>
      </c>
      <c r="B45" s="114" t="s">
        <v>73</v>
      </c>
      <c r="C45" s="115" t="s">
        <v>370</v>
      </c>
      <c r="D45" s="114" t="s">
        <v>77</v>
      </c>
      <c r="E45" s="141">
        <f>SUMIFS('PIB-Mpal 2015-2020 Corrient '!H$5:H$759,'PIB-Mpal 2015-2020 Corrient '!$A$5:$A$759,$W$2,'PIB-Mpal 2015-2020 Corrient '!$E$5:$E$759,$A45)</f>
        <v>17.082209585913997</v>
      </c>
      <c r="F45" s="141">
        <f>SUMIFS('PIB-Mpal 2015-2020 Corrient '!I$5:I$759,'PIB-Mpal 2015-2020 Corrient '!$A$5:$A$759,$W$2,'PIB-Mpal 2015-2020 Corrient '!$E$5:$E$759,$A45)</f>
        <v>13.355776278694357</v>
      </c>
      <c r="G45" s="141">
        <f>SUMIFS('PIB-Mpal 2015-2020 Corrient '!K$5:K$759,'PIB-Mpal 2015-2020 Corrient '!$A$5:$A$759,$W$2,'PIB-Mpal 2015-2020 Corrient '!$E$5:$E$759,$A45)</f>
        <v>0.8159716843122908</v>
      </c>
      <c r="H45" s="141">
        <f>SUMIFS('PIB-Mpal 2015-2020 Corrient '!L$5:L$759,'PIB-Mpal 2015-2020 Corrient '!$A$5:$A$759,$W$2,'PIB-Mpal 2015-2020 Corrient '!$E$5:$E$759,$A45)</f>
        <v>4.050950632672607</v>
      </c>
      <c r="I45" s="141">
        <f>SUMIFS('PIB-Mpal 2015-2020 Corrient '!N$5:N$759,'PIB-Mpal 2015-2020 Corrient '!$A$5:$A$759,$W$2,'PIB-Mpal 2015-2020 Corrient '!$E$5:$E$759,$A45)</f>
        <v>2.5531256638874984</v>
      </c>
      <c r="J45" s="141">
        <f>SUMIFS('PIB-Mpal 2015-2020 Corrient '!O$5:O$759,'PIB-Mpal 2015-2020 Corrient '!$A$5:$A$759,$W$2,'PIB-Mpal 2015-2020 Corrient '!$E$5:$E$759,$A45)</f>
        <v>6.680235385227427</v>
      </c>
      <c r="K45" s="141">
        <f>SUMIFS('PIB-Mpal 2015-2020 Corrient '!P$5:P$759,'PIB-Mpal 2015-2020 Corrient '!$A$5:$A$759,$W$2,'PIB-Mpal 2015-2020 Corrient '!$E$5:$E$759,$A45)</f>
        <v>3.057655507750482</v>
      </c>
      <c r="L45" s="141">
        <f>SUMIFS('PIB-Mpal 2015-2020 Corrient '!Q$5:Q$759,'PIB-Mpal 2015-2020 Corrient '!$A$5:$A$759,$W$2,'PIB-Mpal 2015-2020 Corrient '!$E$5:$E$759,$A45)</f>
        <v>1.5456179142797222</v>
      </c>
      <c r="M45" s="141">
        <f>SUMIFS('PIB-Mpal 2015-2020 Corrient '!R$5:R$759,'PIB-Mpal 2015-2020 Corrient '!$A$5:$A$759,$W$2,'PIB-Mpal 2015-2020 Corrient '!$E$5:$E$759,$A45)</f>
        <v>5.335340522446536</v>
      </c>
      <c r="N45" s="141">
        <f>SUMIFS('PIB-Mpal 2015-2020 Corrient '!S$5:S$759,'PIB-Mpal 2015-2020 Corrient '!$A$5:$A$759,$W$2,'PIB-Mpal 2015-2020 Corrient '!$E$5:$E$759,$A45)</f>
        <v>10.67029586062087</v>
      </c>
      <c r="O45" s="141">
        <f>SUMIFS('PIB-Mpal 2015-2020 Corrient '!T$5:T$759,'PIB-Mpal 2015-2020 Corrient '!$A$5:$A$759,$W$2,'PIB-Mpal 2015-2020 Corrient '!$E$5:$E$759,$A45)</f>
        <v>24.7930716989856</v>
      </c>
      <c r="P45" s="246">
        <f>SUMIFS('PIB-Mpal 2015-2020 Corrient '!U$5:U$759,'PIB-Mpal 2015-2020 Corrient '!$A$5:$A$759,$W$2,'PIB-Mpal 2015-2020 Corrient '!$E$5:$E$759,$A45)</f>
        <v>2.6516605873629318</v>
      </c>
      <c r="Q45" s="252">
        <f>SUMIFS('PIB-Mpal 2015-2020 Corrient '!J$5:J$759,'PIB-Mpal 2015-2020 Corrient '!$A$5:$A$759,$W$2,'PIB-Mpal 2015-2020 Corrient '!$E$5:$E$759,$A45)</f>
        <v>30.437985864608354</v>
      </c>
      <c r="R45" s="142">
        <f>SUMIFS('PIB-Mpal 2015-2020 Corrient '!M$5:M$759,'PIB-Mpal 2015-2020 Corrient '!$A$5:$A$759,$W$2,'PIB-Mpal 2015-2020 Corrient '!$E$5:$E$759,$A45)</f>
        <v>4.866922316984898</v>
      </c>
      <c r="S45" s="143">
        <f>SUMIFS('PIB-Mpal 2015-2020 Corrient '!V$5:V$759,'PIB-Mpal 2015-2020 Corrient '!$A$5:$A$759,$W$2,'PIB-Mpal 2015-2020 Corrient '!$E$5:$E$759,$A45)</f>
        <v>57.28700314056107</v>
      </c>
      <c r="T45" s="307">
        <f>SUMIFS('PIB-Mpal 2015-2020 Corrient '!W$5:W$759,'PIB-Mpal 2015-2020 Corrient '!$A$5:$A$759,$W$2,'PIB-Mpal 2015-2020 Corrient '!$E$5:$E$759,$A45)</f>
        <v>92.59191132215432</v>
      </c>
      <c r="U45" s="300">
        <f>SUMIFS('PIB-Mpal 2015-2020 Corrient '!X$5:X$759,'PIB-Mpal 2015-2020 Corrient '!$A$5:$A$759,$W$2,'PIB-Mpal 2015-2020 Corrient '!$E$5:$E$759,$A45)</f>
        <v>8.581377407033958</v>
      </c>
      <c r="V45" s="181">
        <f>SUMIFS('PIB-Mpal 2015-2020 Corrient '!Y$5:Y$759,'PIB-Mpal 2015-2020 Corrient '!$A$5:$A$759,$W$2,'PIB-Mpal 2015-2020 Corrient '!$E$5:$E$759,$A45)</f>
        <v>101.17328872918827</v>
      </c>
      <c r="W45" s="185">
        <f t="shared" si="3"/>
        <v>0.0006818224794174153</v>
      </c>
      <c r="X45" s="379">
        <f>INDEX(POBLACION!$C$4:$W$128,MATCH(A45,POBLACION!$A$4:$A$128,0),MATCH($W$2,POBLACION!$C$3:$W$3,0))</f>
        <v>8241</v>
      </c>
      <c r="Y45" s="369">
        <f t="shared" si="5"/>
        <v>11235.51890816094</v>
      </c>
      <c r="Z45" s="381">
        <f t="shared" si="6"/>
        <v>12276.821833416852</v>
      </c>
      <c r="AA45" s="384">
        <f t="shared" si="7"/>
        <v>4.050593134943557</v>
      </c>
      <c r="AB45" s="384">
        <f t="shared" si="8"/>
        <v>4.089085953217862</v>
      </c>
      <c r="AG45" s="393"/>
      <c r="AH45" s="394"/>
      <c r="AI45" s="395"/>
      <c r="AJ45" s="388"/>
      <c r="AK45" s="388"/>
      <c r="AL45" s="388"/>
      <c r="AM45" s="388"/>
      <c r="AN45" s="388"/>
      <c r="AO45" s="388"/>
      <c r="AP45" s="388"/>
    </row>
    <row r="46" spans="1:42" ht="15">
      <c r="A46" s="117" t="s">
        <v>227</v>
      </c>
      <c r="B46" s="114" t="s">
        <v>73</v>
      </c>
      <c r="C46" s="115" t="s">
        <v>370</v>
      </c>
      <c r="D46" s="114" t="s">
        <v>78</v>
      </c>
      <c r="E46" s="141">
        <f>SUMIFS('PIB-Mpal 2015-2020 Corrient '!H$5:H$759,'PIB-Mpal 2015-2020 Corrient '!$A$5:$A$759,$W$2,'PIB-Mpal 2015-2020 Corrient '!$E$5:$E$759,$A46)</f>
        <v>6.340405905172413</v>
      </c>
      <c r="F46" s="141">
        <f>SUMIFS('PIB-Mpal 2015-2020 Corrient '!I$5:I$759,'PIB-Mpal 2015-2020 Corrient '!$A$5:$A$759,$W$2,'PIB-Mpal 2015-2020 Corrient '!$E$5:$E$759,$A46)</f>
        <v>0</v>
      </c>
      <c r="G46" s="141">
        <f>SUMIFS('PIB-Mpal 2015-2020 Corrient '!K$5:K$759,'PIB-Mpal 2015-2020 Corrient '!$A$5:$A$759,$W$2,'PIB-Mpal 2015-2020 Corrient '!$E$5:$E$759,$A46)</f>
        <v>0.9431953655084468</v>
      </c>
      <c r="H46" s="141">
        <f>SUMIFS('PIB-Mpal 2015-2020 Corrient '!L$5:L$759,'PIB-Mpal 2015-2020 Corrient '!$A$5:$A$759,$W$2,'PIB-Mpal 2015-2020 Corrient '!$E$5:$E$759,$A46)</f>
        <v>4.147425783686033</v>
      </c>
      <c r="I46" s="141">
        <f>SUMIFS('PIB-Mpal 2015-2020 Corrient '!N$5:N$759,'PIB-Mpal 2015-2020 Corrient '!$A$5:$A$759,$W$2,'PIB-Mpal 2015-2020 Corrient '!$E$5:$E$759,$A46)</f>
        <v>3.3226093051788417</v>
      </c>
      <c r="J46" s="141">
        <f>SUMIFS('PIB-Mpal 2015-2020 Corrient '!O$5:O$759,'PIB-Mpal 2015-2020 Corrient '!$A$5:$A$759,$W$2,'PIB-Mpal 2015-2020 Corrient '!$E$5:$E$759,$A46)</f>
        <v>11.599180178689885</v>
      </c>
      <c r="K46" s="141">
        <f>SUMIFS('PIB-Mpal 2015-2020 Corrient '!P$5:P$759,'PIB-Mpal 2015-2020 Corrient '!$A$5:$A$759,$W$2,'PIB-Mpal 2015-2020 Corrient '!$E$5:$E$759,$A46)</f>
        <v>3.747525538275058</v>
      </c>
      <c r="L46" s="141">
        <f>SUMIFS('PIB-Mpal 2015-2020 Corrient '!Q$5:Q$759,'PIB-Mpal 2015-2020 Corrient '!$A$5:$A$759,$W$2,'PIB-Mpal 2015-2020 Corrient '!$E$5:$E$759,$A46)</f>
        <v>2.0795309816878293</v>
      </c>
      <c r="M46" s="141">
        <f>SUMIFS('PIB-Mpal 2015-2020 Corrient '!R$5:R$759,'PIB-Mpal 2015-2020 Corrient '!$A$5:$A$759,$W$2,'PIB-Mpal 2015-2020 Corrient '!$E$5:$E$759,$A46)</f>
        <v>6.2222623263388765</v>
      </c>
      <c r="N46" s="141">
        <f>SUMIFS('PIB-Mpal 2015-2020 Corrient '!S$5:S$759,'PIB-Mpal 2015-2020 Corrient '!$A$5:$A$759,$W$2,'PIB-Mpal 2015-2020 Corrient '!$E$5:$E$759,$A46)</f>
        <v>8.689970140316388</v>
      </c>
      <c r="O46" s="141">
        <f>SUMIFS('PIB-Mpal 2015-2020 Corrient '!T$5:T$759,'PIB-Mpal 2015-2020 Corrient '!$A$5:$A$759,$W$2,'PIB-Mpal 2015-2020 Corrient '!$E$5:$E$759,$A46)</f>
        <v>18.187338530810173</v>
      </c>
      <c r="P46" s="246">
        <f>SUMIFS('PIB-Mpal 2015-2020 Corrient '!U$5:U$759,'PIB-Mpal 2015-2020 Corrient '!$A$5:$A$759,$W$2,'PIB-Mpal 2015-2020 Corrient '!$E$5:$E$759,$A46)</f>
        <v>2.9715542047028114</v>
      </c>
      <c r="Q46" s="252">
        <f>SUMIFS('PIB-Mpal 2015-2020 Corrient '!J$5:J$759,'PIB-Mpal 2015-2020 Corrient '!$A$5:$A$759,$W$2,'PIB-Mpal 2015-2020 Corrient '!$E$5:$E$759,$A46)</f>
        <v>6.340405905172413</v>
      </c>
      <c r="R46" s="142">
        <f>SUMIFS('PIB-Mpal 2015-2020 Corrient '!M$5:M$759,'PIB-Mpal 2015-2020 Corrient '!$A$5:$A$759,$W$2,'PIB-Mpal 2015-2020 Corrient '!$E$5:$E$759,$A46)</f>
        <v>5.0906211491944795</v>
      </c>
      <c r="S46" s="143">
        <f>SUMIFS('PIB-Mpal 2015-2020 Corrient '!V$5:V$759,'PIB-Mpal 2015-2020 Corrient '!$A$5:$A$759,$W$2,'PIB-Mpal 2015-2020 Corrient '!$E$5:$E$759,$A46)</f>
        <v>56.81997120599986</v>
      </c>
      <c r="T46" s="307">
        <f>SUMIFS('PIB-Mpal 2015-2020 Corrient '!W$5:W$759,'PIB-Mpal 2015-2020 Corrient '!$A$5:$A$759,$W$2,'PIB-Mpal 2015-2020 Corrient '!$E$5:$E$759,$A46)</f>
        <v>68.25099826036674</v>
      </c>
      <c r="U46" s="300">
        <f>SUMIFS('PIB-Mpal 2015-2020 Corrient '!X$5:X$759,'PIB-Mpal 2015-2020 Corrient '!$A$5:$A$759,$W$2,'PIB-Mpal 2015-2020 Corrient '!$E$5:$E$759,$A46)</f>
        <v>6.325241683756564</v>
      </c>
      <c r="V46" s="181">
        <f>SUMIFS('PIB-Mpal 2015-2020 Corrient '!Y$5:Y$759,'PIB-Mpal 2015-2020 Corrient '!$A$5:$A$759,$W$2,'PIB-Mpal 2015-2020 Corrient '!$E$5:$E$759,$A46)</f>
        <v>74.5762399441233</v>
      </c>
      <c r="W46" s="185">
        <f t="shared" si="3"/>
        <v>0.0005025808438473817</v>
      </c>
      <c r="X46" s="379">
        <f>INDEX(POBLACION!$C$4:$W$128,MATCH(A46,POBLACION!$A$4:$A$128,0),MATCH($W$2,POBLACION!$C$3:$W$3,0))</f>
        <v>9426</v>
      </c>
      <c r="Y46" s="369">
        <f t="shared" si="5"/>
        <v>7240.716980730612</v>
      </c>
      <c r="Z46" s="381">
        <f t="shared" si="6"/>
        <v>7911.75895863816</v>
      </c>
      <c r="AA46" s="384">
        <f t="shared" si="7"/>
        <v>3.8597815724620443</v>
      </c>
      <c r="AB46" s="384">
        <f t="shared" si="8"/>
        <v>3.8982730474809344</v>
      </c>
      <c r="AG46" s="393"/>
      <c r="AH46" s="394"/>
      <c r="AI46" s="395"/>
      <c r="AJ46" s="388"/>
      <c r="AK46" s="388"/>
      <c r="AL46" s="388"/>
      <c r="AM46" s="388"/>
      <c r="AN46" s="388"/>
      <c r="AO46" s="388"/>
      <c r="AP46" s="388"/>
    </row>
    <row r="47" spans="1:42" ht="15">
      <c r="A47" s="117" t="s">
        <v>228</v>
      </c>
      <c r="B47" s="114" t="s">
        <v>73</v>
      </c>
      <c r="C47" s="115" t="s">
        <v>370</v>
      </c>
      <c r="D47" s="114" t="s">
        <v>79</v>
      </c>
      <c r="E47" s="141">
        <f>SUMIFS('PIB-Mpal 2015-2020 Corrient '!H$5:H$759,'PIB-Mpal 2015-2020 Corrient '!$A$5:$A$759,$W$2,'PIB-Mpal 2015-2020 Corrient '!$E$5:$E$759,$A47)</f>
        <v>10.715790850325845</v>
      </c>
      <c r="F47" s="141">
        <f>SUMIFS('PIB-Mpal 2015-2020 Corrient '!I$5:I$759,'PIB-Mpal 2015-2020 Corrient '!$A$5:$A$759,$W$2,'PIB-Mpal 2015-2020 Corrient '!$E$5:$E$759,$A47)</f>
        <v>0</v>
      </c>
      <c r="G47" s="141">
        <f>SUMIFS('PIB-Mpal 2015-2020 Corrient '!K$5:K$759,'PIB-Mpal 2015-2020 Corrient '!$A$5:$A$759,$W$2,'PIB-Mpal 2015-2020 Corrient '!$E$5:$E$759,$A47)</f>
        <v>0.8768687772927837</v>
      </c>
      <c r="H47" s="141">
        <f>SUMIFS('PIB-Mpal 2015-2020 Corrient '!L$5:L$759,'PIB-Mpal 2015-2020 Corrient '!$A$5:$A$759,$W$2,'PIB-Mpal 2015-2020 Corrient '!$E$5:$E$759,$A47)</f>
        <v>2.403377750035819</v>
      </c>
      <c r="I47" s="141">
        <f>SUMIFS('PIB-Mpal 2015-2020 Corrient '!N$5:N$759,'PIB-Mpal 2015-2020 Corrient '!$A$5:$A$759,$W$2,'PIB-Mpal 2015-2020 Corrient '!$E$5:$E$759,$A47)</f>
        <v>27.570085591651114</v>
      </c>
      <c r="J47" s="141">
        <f>SUMIFS('PIB-Mpal 2015-2020 Corrient '!O$5:O$759,'PIB-Mpal 2015-2020 Corrient '!$A$5:$A$759,$W$2,'PIB-Mpal 2015-2020 Corrient '!$E$5:$E$759,$A47)</f>
        <v>1.4309817124933926</v>
      </c>
      <c r="K47" s="141">
        <f>SUMIFS('PIB-Mpal 2015-2020 Corrient '!P$5:P$759,'PIB-Mpal 2015-2020 Corrient '!$A$5:$A$759,$W$2,'PIB-Mpal 2015-2020 Corrient '!$E$5:$E$759,$A47)</f>
        <v>0.4352378238459539</v>
      </c>
      <c r="L47" s="141">
        <f>SUMIFS('PIB-Mpal 2015-2020 Corrient '!Q$5:Q$759,'PIB-Mpal 2015-2020 Corrient '!$A$5:$A$759,$W$2,'PIB-Mpal 2015-2020 Corrient '!$E$5:$E$759,$A47)</f>
        <v>0.22946172942730747</v>
      </c>
      <c r="M47" s="141">
        <f>SUMIFS('PIB-Mpal 2015-2020 Corrient '!R$5:R$759,'PIB-Mpal 2015-2020 Corrient '!$A$5:$A$759,$W$2,'PIB-Mpal 2015-2020 Corrient '!$E$5:$E$759,$A47)</f>
        <v>0.9574317880909263</v>
      </c>
      <c r="N47" s="141">
        <f>SUMIFS('PIB-Mpal 2015-2020 Corrient '!S$5:S$759,'PIB-Mpal 2015-2020 Corrient '!$A$5:$A$759,$W$2,'PIB-Mpal 2015-2020 Corrient '!$E$5:$E$759,$A47)</f>
        <v>2.8326770356606676</v>
      </c>
      <c r="O47" s="141">
        <f>SUMIFS('PIB-Mpal 2015-2020 Corrient '!T$5:T$759,'PIB-Mpal 2015-2020 Corrient '!$A$5:$A$759,$W$2,'PIB-Mpal 2015-2020 Corrient '!$E$5:$E$759,$A47)</f>
        <v>2.9662235005949995</v>
      </c>
      <c r="P47" s="246">
        <f>SUMIFS('PIB-Mpal 2015-2020 Corrient '!U$5:U$759,'PIB-Mpal 2015-2020 Corrient '!$A$5:$A$759,$W$2,'PIB-Mpal 2015-2020 Corrient '!$E$5:$E$759,$A47)</f>
        <v>0.3560726285554933</v>
      </c>
      <c r="Q47" s="252">
        <f>SUMIFS('PIB-Mpal 2015-2020 Corrient '!J$5:J$759,'PIB-Mpal 2015-2020 Corrient '!$A$5:$A$759,$W$2,'PIB-Mpal 2015-2020 Corrient '!$E$5:$E$759,$A47)</f>
        <v>10.715790850325845</v>
      </c>
      <c r="R47" s="142">
        <f>SUMIFS('PIB-Mpal 2015-2020 Corrient '!M$5:M$759,'PIB-Mpal 2015-2020 Corrient '!$A$5:$A$759,$W$2,'PIB-Mpal 2015-2020 Corrient '!$E$5:$E$759,$A47)</f>
        <v>3.280246527328603</v>
      </c>
      <c r="S47" s="143">
        <f>SUMIFS('PIB-Mpal 2015-2020 Corrient '!V$5:V$759,'PIB-Mpal 2015-2020 Corrient '!$A$5:$A$759,$W$2,'PIB-Mpal 2015-2020 Corrient '!$E$5:$E$759,$A47)</f>
        <v>36.778171810319854</v>
      </c>
      <c r="T47" s="307">
        <f>SUMIFS('PIB-Mpal 2015-2020 Corrient '!W$5:W$759,'PIB-Mpal 2015-2020 Corrient '!$A$5:$A$759,$W$2,'PIB-Mpal 2015-2020 Corrient '!$E$5:$E$759,$A47)</f>
        <v>50.77420918797431</v>
      </c>
      <c r="U47" s="300">
        <f>SUMIFS('PIB-Mpal 2015-2020 Corrient '!X$5:X$759,'PIB-Mpal 2015-2020 Corrient '!$A$5:$A$759,$W$2,'PIB-Mpal 2015-2020 Corrient '!$E$5:$E$759,$A47)</f>
        <v>4.705646474955309</v>
      </c>
      <c r="V47" s="181">
        <f>SUMIFS('PIB-Mpal 2015-2020 Corrient '!Y$5:Y$759,'PIB-Mpal 2015-2020 Corrient '!$A$5:$A$759,$W$2,'PIB-Mpal 2015-2020 Corrient '!$E$5:$E$759,$A47)</f>
        <v>55.479855662929616</v>
      </c>
      <c r="W47" s="185">
        <f t="shared" si="3"/>
        <v>0.0003738873493286561</v>
      </c>
      <c r="X47" s="379">
        <f>INDEX(POBLACION!$C$4:$W$128,MATCH(A47,POBLACION!$A$4:$A$128,0),MATCH($W$2,POBLACION!$C$3:$W$3,0))</f>
        <v>4069</v>
      </c>
      <c r="Y47" s="369">
        <f t="shared" si="5"/>
        <v>12478.301594488648</v>
      </c>
      <c r="Z47" s="381">
        <f t="shared" si="6"/>
        <v>13634.764232718017</v>
      </c>
      <c r="AA47" s="384">
        <f t="shared" si="7"/>
        <v>4.096155478107881</v>
      </c>
      <c r="AB47" s="384">
        <f t="shared" si="8"/>
        <v>4.134647632683601</v>
      </c>
      <c r="AG47" s="393"/>
      <c r="AH47" s="394"/>
      <c r="AI47" s="395"/>
      <c r="AJ47" s="388"/>
      <c r="AK47" s="388"/>
      <c r="AL47" s="388"/>
      <c r="AM47" s="388"/>
      <c r="AN47" s="388"/>
      <c r="AO47" s="388"/>
      <c r="AP47" s="388"/>
    </row>
    <row r="48" spans="1:42" ht="15">
      <c r="A48" s="117" t="s">
        <v>229</v>
      </c>
      <c r="B48" s="114" t="s">
        <v>73</v>
      </c>
      <c r="C48" s="115" t="s">
        <v>370</v>
      </c>
      <c r="D48" s="114" t="s">
        <v>80</v>
      </c>
      <c r="E48" s="141">
        <f>SUMIFS('PIB-Mpal 2015-2020 Corrient '!H$5:H$759,'PIB-Mpal 2015-2020 Corrient '!$A$5:$A$759,$W$2,'PIB-Mpal 2015-2020 Corrient '!$E$5:$E$759,$A48)</f>
        <v>206.05824772664846</v>
      </c>
      <c r="F48" s="141">
        <f>SUMIFS('PIB-Mpal 2015-2020 Corrient '!I$5:I$759,'PIB-Mpal 2015-2020 Corrient '!$A$5:$A$759,$W$2,'PIB-Mpal 2015-2020 Corrient '!$E$5:$E$759,$A48)</f>
        <v>8.260179053133584</v>
      </c>
      <c r="G48" s="141">
        <f>SUMIFS('PIB-Mpal 2015-2020 Corrient '!K$5:K$759,'PIB-Mpal 2015-2020 Corrient '!$A$5:$A$759,$W$2,'PIB-Mpal 2015-2020 Corrient '!$E$5:$E$759,$A48)</f>
        <v>27.578222208923748</v>
      </c>
      <c r="H48" s="141">
        <f>SUMIFS('PIB-Mpal 2015-2020 Corrient '!L$5:L$759,'PIB-Mpal 2015-2020 Corrient '!$A$5:$A$759,$W$2,'PIB-Mpal 2015-2020 Corrient '!$E$5:$E$759,$A48)</f>
        <v>12.678536284562732</v>
      </c>
      <c r="I48" s="141">
        <f>SUMIFS('PIB-Mpal 2015-2020 Corrient '!N$5:N$759,'PIB-Mpal 2015-2020 Corrient '!$A$5:$A$759,$W$2,'PIB-Mpal 2015-2020 Corrient '!$E$5:$E$759,$A48)</f>
        <v>27.759491829555984</v>
      </c>
      <c r="J48" s="141">
        <f>SUMIFS('PIB-Mpal 2015-2020 Corrient '!O$5:O$759,'PIB-Mpal 2015-2020 Corrient '!$A$5:$A$759,$W$2,'PIB-Mpal 2015-2020 Corrient '!$E$5:$E$759,$A48)</f>
        <v>73.15435877503911</v>
      </c>
      <c r="K48" s="141">
        <f>SUMIFS('PIB-Mpal 2015-2020 Corrient '!P$5:P$759,'PIB-Mpal 2015-2020 Corrient '!$A$5:$A$759,$W$2,'PIB-Mpal 2015-2020 Corrient '!$E$5:$E$759,$A48)</f>
        <v>9.676875344810664</v>
      </c>
      <c r="L48" s="141">
        <f>SUMIFS('PIB-Mpal 2015-2020 Corrient '!Q$5:Q$759,'PIB-Mpal 2015-2020 Corrient '!$A$5:$A$759,$W$2,'PIB-Mpal 2015-2020 Corrient '!$E$5:$E$759,$A48)</f>
        <v>11.458813920697603</v>
      </c>
      <c r="M48" s="141">
        <f>SUMIFS('PIB-Mpal 2015-2020 Corrient '!R$5:R$759,'PIB-Mpal 2015-2020 Corrient '!$A$5:$A$759,$W$2,'PIB-Mpal 2015-2020 Corrient '!$E$5:$E$759,$A48)</f>
        <v>23.030984504756226</v>
      </c>
      <c r="N48" s="141">
        <f>SUMIFS('PIB-Mpal 2015-2020 Corrient '!S$5:S$759,'PIB-Mpal 2015-2020 Corrient '!$A$5:$A$759,$W$2,'PIB-Mpal 2015-2020 Corrient '!$E$5:$E$759,$A48)</f>
        <v>31.281842709713132</v>
      </c>
      <c r="O48" s="141">
        <f>SUMIFS('PIB-Mpal 2015-2020 Corrient '!T$5:T$759,'PIB-Mpal 2015-2020 Corrient '!$A$5:$A$759,$W$2,'PIB-Mpal 2015-2020 Corrient '!$E$5:$E$759,$A48)</f>
        <v>28.196180218393064</v>
      </c>
      <c r="P48" s="246">
        <f>SUMIFS('PIB-Mpal 2015-2020 Corrient '!U$5:U$759,'PIB-Mpal 2015-2020 Corrient '!$A$5:$A$759,$W$2,'PIB-Mpal 2015-2020 Corrient '!$E$5:$E$759,$A48)</f>
        <v>8.55465698888882</v>
      </c>
      <c r="Q48" s="252">
        <f>SUMIFS('PIB-Mpal 2015-2020 Corrient '!J$5:J$759,'PIB-Mpal 2015-2020 Corrient '!$A$5:$A$759,$W$2,'PIB-Mpal 2015-2020 Corrient '!$E$5:$E$759,$A48)</f>
        <v>214.31842677978204</v>
      </c>
      <c r="R48" s="142">
        <f>SUMIFS('PIB-Mpal 2015-2020 Corrient '!M$5:M$759,'PIB-Mpal 2015-2020 Corrient '!$A$5:$A$759,$W$2,'PIB-Mpal 2015-2020 Corrient '!$E$5:$E$759,$A48)</f>
        <v>40.25675849348648</v>
      </c>
      <c r="S48" s="143">
        <f>SUMIFS('PIB-Mpal 2015-2020 Corrient '!V$5:V$759,'PIB-Mpal 2015-2020 Corrient '!$A$5:$A$759,$W$2,'PIB-Mpal 2015-2020 Corrient '!$E$5:$E$759,$A48)</f>
        <v>213.1132042918546</v>
      </c>
      <c r="T48" s="307">
        <f>SUMIFS('PIB-Mpal 2015-2020 Corrient '!W$5:W$759,'PIB-Mpal 2015-2020 Corrient '!$A$5:$A$759,$W$2,'PIB-Mpal 2015-2020 Corrient '!$E$5:$E$759,$A48)</f>
        <v>467.68838956512315</v>
      </c>
      <c r="U48" s="300">
        <f>SUMIFS('PIB-Mpal 2015-2020 Corrient '!X$5:X$759,'PIB-Mpal 2015-2020 Corrient '!$A$5:$A$759,$W$2,'PIB-Mpal 2015-2020 Corrient '!$E$5:$E$759,$A48)</f>
        <v>43.34635839348478</v>
      </c>
      <c r="V48" s="181">
        <f>SUMIFS('PIB-Mpal 2015-2020 Corrient '!Y$5:Y$759,'PIB-Mpal 2015-2020 Corrient '!$A$5:$A$759,$W$2,'PIB-Mpal 2015-2020 Corrient '!$E$5:$E$759,$A48)</f>
        <v>511.0347479586079</v>
      </c>
      <c r="W48" s="185">
        <f t="shared" si="3"/>
        <v>0.0034439424011831025</v>
      </c>
      <c r="X48" s="379">
        <f>INDEX(POBLACION!$C$4:$W$128,MATCH(A48,POBLACION!$A$4:$A$128,0),MATCH($W$2,POBLACION!$C$3:$W$3,0))</f>
        <v>19610</v>
      </c>
      <c r="Y48" s="369">
        <f t="shared" si="5"/>
        <v>23849.48442453458</v>
      </c>
      <c r="Z48" s="381">
        <f t="shared" si="6"/>
        <v>26059.905556277812</v>
      </c>
      <c r="AA48" s="384">
        <f t="shared" si="7"/>
        <v>4.377478994948466</v>
      </c>
      <c r="AB48" s="384">
        <f t="shared" si="8"/>
        <v>4.415972837452478</v>
      </c>
      <c r="AG48" s="393"/>
      <c r="AH48" s="394"/>
      <c r="AI48" s="395"/>
      <c r="AJ48" s="388"/>
      <c r="AK48" s="388"/>
      <c r="AL48" s="388"/>
      <c r="AM48" s="388"/>
      <c r="AN48" s="388"/>
      <c r="AO48" s="388"/>
      <c r="AP48" s="388"/>
    </row>
    <row r="49" spans="1:42" ht="15">
      <c r="A49" s="117" t="s">
        <v>230</v>
      </c>
      <c r="B49" s="114" t="s">
        <v>73</v>
      </c>
      <c r="C49" s="115" t="s">
        <v>370</v>
      </c>
      <c r="D49" s="114" t="s">
        <v>81</v>
      </c>
      <c r="E49" s="141">
        <f>SUMIFS('PIB-Mpal 2015-2020 Corrient '!H$5:H$759,'PIB-Mpal 2015-2020 Corrient '!$A$5:$A$759,$W$2,'PIB-Mpal 2015-2020 Corrient '!$E$5:$E$759,$A49)</f>
        <v>84.04864763910905</v>
      </c>
      <c r="F49" s="141">
        <f>SUMIFS('PIB-Mpal 2015-2020 Corrient '!I$5:I$759,'PIB-Mpal 2015-2020 Corrient '!$A$5:$A$759,$W$2,'PIB-Mpal 2015-2020 Corrient '!$E$5:$E$759,$A49)</f>
        <v>0</v>
      </c>
      <c r="G49" s="141">
        <f>SUMIFS('PIB-Mpal 2015-2020 Corrient '!K$5:K$759,'PIB-Mpal 2015-2020 Corrient '!$A$5:$A$759,$W$2,'PIB-Mpal 2015-2020 Corrient '!$E$5:$E$759,$A49)</f>
        <v>147.92558895420672</v>
      </c>
      <c r="H49" s="141">
        <f>SUMIFS('PIB-Mpal 2015-2020 Corrient '!L$5:L$759,'PIB-Mpal 2015-2020 Corrient '!$A$5:$A$759,$W$2,'PIB-Mpal 2015-2020 Corrient '!$E$5:$E$759,$A49)</f>
        <v>52.26597843128164</v>
      </c>
      <c r="I49" s="141">
        <f>SUMIFS('PIB-Mpal 2015-2020 Corrient '!N$5:N$759,'PIB-Mpal 2015-2020 Corrient '!$A$5:$A$759,$W$2,'PIB-Mpal 2015-2020 Corrient '!$E$5:$E$759,$A49)</f>
        <v>11.479660061119413</v>
      </c>
      <c r="J49" s="141">
        <f>SUMIFS('PIB-Mpal 2015-2020 Corrient '!O$5:O$759,'PIB-Mpal 2015-2020 Corrient '!$A$5:$A$759,$W$2,'PIB-Mpal 2015-2020 Corrient '!$E$5:$E$759,$A49)</f>
        <v>38.493798036262966</v>
      </c>
      <c r="K49" s="141">
        <f>SUMIFS('PIB-Mpal 2015-2020 Corrient '!P$5:P$759,'PIB-Mpal 2015-2020 Corrient '!$A$5:$A$759,$W$2,'PIB-Mpal 2015-2020 Corrient '!$E$5:$E$759,$A49)</f>
        <v>5.156380370414652</v>
      </c>
      <c r="L49" s="141">
        <f>SUMIFS('PIB-Mpal 2015-2020 Corrient '!Q$5:Q$759,'PIB-Mpal 2015-2020 Corrient '!$A$5:$A$759,$W$2,'PIB-Mpal 2015-2020 Corrient '!$E$5:$E$759,$A49)</f>
        <v>5.184451785354644</v>
      </c>
      <c r="M49" s="141">
        <f>SUMIFS('PIB-Mpal 2015-2020 Corrient '!R$5:R$759,'PIB-Mpal 2015-2020 Corrient '!$A$5:$A$759,$W$2,'PIB-Mpal 2015-2020 Corrient '!$E$5:$E$759,$A49)</f>
        <v>13.417958464616124</v>
      </c>
      <c r="N49" s="141">
        <f>SUMIFS('PIB-Mpal 2015-2020 Corrient '!S$5:S$759,'PIB-Mpal 2015-2020 Corrient '!$A$5:$A$759,$W$2,'PIB-Mpal 2015-2020 Corrient '!$E$5:$E$759,$A49)</f>
        <v>25.11577995681743</v>
      </c>
      <c r="O49" s="141">
        <f>SUMIFS('PIB-Mpal 2015-2020 Corrient '!T$5:T$759,'PIB-Mpal 2015-2020 Corrient '!$A$5:$A$759,$W$2,'PIB-Mpal 2015-2020 Corrient '!$E$5:$E$759,$A49)</f>
        <v>15.751877985977135</v>
      </c>
      <c r="P49" s="246">
        <f>SUMIFS('PIB-Mpal 2015-2020 Corrient '!U$5:U$759,'PIB-Mpal 2015-2020 Corrient '!$A$5:$A$759,$W$2,'PIB-Mpal 2015-2020 Corrient '!$E$5:$E$759,$A49)</f>
        <v>5.268447979434382</v>
      </c>
      <c r="Q49" s="252">
        <f>SUMIFS('PIB-Mpal 2015-2020 Corrient '!J$5:J$759,'PIB-Mpal 2015-2020 Corrient '!$A$5:$A$759,$W$2,'PIB-Mpal 2015-2020 Corrient '!$E$5:$E$759,$A49)</f>
        <v>84.04864763910905</v>
      </c>
      <c r="R49" s="142">
        <f>SUMIFS('PIB-Mpal 2015-2020 Corrient '!M$5:M$759,'PIB-Mpal 2015-2020 Corrient '!$A$5:$A$759,$W$2,'PIB-Mpal 2015-2020 Corrient '!$E$5:$E$759,$A49)</f>
        <v>200.19156738548836</v>
      </c>
      <c r="S49" s="143">
        <f>SUMIFS('PIB-Mpal 2015-2020 Corrient '!V$5:V$759,'PIB-Mpal 2015-2020 Corrient '!$A$5:$A$759,$W$2,'PIB-Mpal 2015-2020 Corrient '!$E$5:$E$759,$A49)</f>
        <v>119.86835463999675</v>
      </c>
      <c r="T49" s="307">
        <f>SUMIFS('PIB-Mpal 2015-2020 Corrient '!W$5:W$759,'PIB-Mpal 2015-2020 Corrient '!$A$5:$A$759,$W$2,'PIB-Mpal 2015-2020 Corrient '!$E$5:$E$759,$A49)</f>
        <v>404.1085696645942</v>
      </c>
      <c r="U49" s="300">
        <f>SUMIFS('PIB-Mpal 2015-2020 Corrient '!X$5:X$759,'PIB-Mpal 2015-2020 Corrient '!$A$5:$A$759,$W$2,'PIB-Mpal 2015-2020 Corrient '!$E$5:$E$759,$A49)</f>
        <v>37.45466088874565</v>
      </c>
      <c r="V49" s="181">
        <f>SUMIFS('PIB-Mpal 2015-2020 Corrient '!Y$5:Y$759,'PIB-Mpal 2015-2020 Corrient '!$A$5:$A$759,$W$2,'PIB-Mpal 2015-2020 Corrient '!$E$5:$E$759,$A49)</f>
        <v>441.56323055333985</v>
      </c>
      <c r="W49" s="185">
        <f t="shared" si="3"/>
        <v>0.0029757630739998334</v>
      </c>
      <c r="X49" s="379">
        <f>INDEX(POBLACION!$C$4:$W$128,MATCH(A49,POBLACION!$A$4:$A$128,0),MATCH($W$2,POBLACION!$C$3:$W$3,0))</f>
        <v>11624</v>
      </c>
      <c r="Y49" s="369">
        <f t="shared" si="5"/>
        <v>34765.01803721561</v>
      </c>
      <c r="Z49" s="381">
        <f t="shared" si="6"/>
        <v>37987.2015273004</v>
      </c>
      <c r="AA49" s="384">
        <f t="shared" si="7"/>
        <v>4.541142459047714</v>
      </c>
      <c r="AB49" s="384">
        <f t="shared" si="8"/>
        <v>4.5796373007666915</v>
      </c>
      <c r="AG49" s="393"/>
      <c r="AH49" s="394"/>
      <c r="AI49" s="395"/>
      <c r="AJ49" s="388"/>
      <c r="AK49" s="388"/>
      <c r="AL49" s="388"/>
      <c r="AM49" s="388"/>
      <c r="AN49" s="388"/>
      <c r="AO49" s="388"/>
      <c r="AP49" s="388"/>
    </row>
    <row r="50" spans="1:42" ht="15">
      <c r="A50" s="117" t="s">
        <v>231</v>
      </c>
      <c r="B50" s="114" t="s">
        <v>73</v>
      </c>
      <c r="C50" s="115" t="s">
        <v>370</v>
      </c>
      <c r="D50" s="114" t="s">
        <v>82</v>
      </c>
      <c r="E50" s="141">
        <f>SUMIFS('PIB-Mpal 2015-2020 Corrient '!H$5:H$759,'PIB-Mpal 2015-2020 Corrient '!$A$5:$A$759,$W$2,'PIB-Mpal 2015-2020 Corrient '!$E$5:$E$759,$A50)</f>
        <v>29.866799304764914</v>
      </c>
      <c r="F50" s="141">
        <f>SUMIFS('PIB-Mpal 2015-2020 Corrient '!I$5:I$759,'PIB-Mpal 2015-2020 Corrient '!$A$5:$A$759,$W$2,'PIB-Mpal 2015-2020 Corrient '!$E$5:$E$759,$A50)</f>
        <v>3.348801686065091</v>
      </c>
      <c r="G50" s="141">
        <f>SUMIFS('PIB-Mpal 2015-2020 Corrient '!K$5:K$759,'PIB-Mpal 2015-2020 Corrient '!$A$5:$A$759,$W$2,'PIB-Mpal 2015-2020 Corrient '!$E$5:$E$759,$A50)</f>
        <v>5.701557927899114</v>
      </c>
      <c r="H50" s="141">
        <f>SUMIFS('PIB-Mpal 2015-2020 Corrient '!L$5:L$759,'PIB-Mpal 2015-2020 Corrient '!$A$5:$A$759,$W$2,'PIB-Mpal 2015-2020 Corrient '!$E$5:$E$759,$A50)</f>
        <v>16.960351970974017</v>
      </c>
      <c r="I50" s="141">
        <f>SUMIFS('PIB-Mpal 2015-2020 Corrient '!N$5:N$759,'PIB-Mpal 2015-2020 Corrient '!$A$5:$A$759,$W$2,'PIB-Mpal 2015-2020 Corrient '!$E$5:$E$759,$A50)</f>
        <v>35.04509444917124</v>
      </c>
      <c r="J50" s="141">
        <f>SUMIFS('PIB-Mpal 2015-2020 Corrient '!O$5:O$759,'PIB-Mpal 2015-2020 Corrient '!$A$5:$A$759,$W$2,'PIB-Mpal 2015-2020 Corrient '!$E$5:$E$759,$A50)</f>
        <v>52.90762711679272</v>
      </c>
      <c r="K50" s="141">
        <f>SUMIFS('PIB-Mpal 2015-2020 Corrient '!P$5:P$759,'PIB-Mpal 2015-2020 Corrient '!$A$5:$A$759,$W$2,'PIB-Mpal 2015-2020 Corrient '!$E$5:$E$759,$A50)</f>
        <v>14.67816792039715</v>
      </c>
      <c r="L50" s="141">
        <f>SUMIFS('PIB-Mpal 2015-2020 Corrient '!Q$5:Q$759,'PIB-Mpal 2015-2020 Corrient '!$A$5:$A$759,$W$2,'PIB-Mpal 2015-2020 Corrient '!$E$5:$E$759,$A50)</f>
        <v>7.324460494974056</v>
      </c>
      <c r="M50" s="141">
        <f>SUMIFS('PIB-Mpal 2015-2020 Corrient '!R$5:R$759,'PIB-Mpal 2015-2020 Corrient '!$A$5:$A$759,$W$2,'PIB-Mpal 2015-2020 Corrient '!$E$5:$E$759,$A50)</f>
        <v>38.08693649115085</v>
      </c>
      <c r="N50" s="141">
        <f>SUMIFS('PIB-Mpal 2015-2020 Corrient '!S$5:S$759,'PIB-Mpal 2015-2020 Corrient '!$A$5:$A$759,$W$2,'PIB-Mpal 2015-2020 Corrient '!$E$5:$E$759,$A50)</f>
        <v>45.11650831398576</v>
      </c>
      <c r="O50" s="141">
        <f>SUMIFS('PIB-Mpal 2015-2020 Corrient '!T$5:T$759,'PIB-Mpal 2015-2020 Corrient '!$A$5:$A$759,$W$2,'PIB-Mpal 2015-2020 Corrient '!$E$5:$E$759,$A50)</f>
        <v>83.04254758553026</v>
      </c>
      <c r="P50" s="246">
        <f>SUMIFS('PIB-Mpal 2015-2020 Corrient '!U$5:U$759,'PIB-Mpal 2015-2020 Corrient '!$A$5:$A$759,$W$2,'PIB-Mpal 2015-2020 Corrient '!$E$5:$E$759,$A50)</f>
        <v>16.320006902412793</v>
      </c>
      <c r="Q50" s="252">
        <f>SUMIFS('PIB-Mpal 2015-2020 Corrient '!J$5:J$759,'PIB-Mpal 2015-2020 Corrient '!$A$5:$A$759,$W$2,'PIB-Mpal 2015-2020 Corrient '!$E$5:$E$759,$A50)</f>
        <v>33.215600990830005</v>
      </c>
      <c r="R50" s="142">
        <f>SUMIFS('PIB-Mpal 2015-2020 Corrient '!M$5:M$759,'PIB-Mpal 2015-2020 Corrient '!$A$5:$A$759,$W$2,'PIB-Mpal 2015-2020 Corrient '!$E$5:$E$759,$A50)</f>
        <v>22.66190989887313</v>
      </c>
      <c r="S50" s="143">
        <f>SUMIFS('PIB-Mpal 2015-2020 Corrient '!V$5:V$759,'PIB-Mpal 2015-2020 Corrient '!$A$5:$A$759,$W$2,'PIB-Mpal 2015-2020 Corrient '!$E$5:$E$759,$A50)</f>
        <v>292.52134927441483</v>
      </c>
      <c r="T50" s="307">
        <f>SUMIFS('PIB-Mpal 2015-2020 Corrient '!W$5:W$759,'PIB-Mpal 2015-2020 Corrient '!$A$5:$A$759,$W$2,'PIB-Mpal 2015-2020 Corrient '!$E$5:$E$759,$A50)</f>
        <v>348.398860164118</v>
      </c>
      <c r="U50" s="300">
        <f>SUMIFS('PIB-Mpal 2015-2020 Corrient '!X$5:X$759,'PIB-Mpal 2015-2020 Corrient '!$A$5:$A$759,$W$2,'PIB-Mpal 2015-2020 Corrient '!$E$5:$E$759,$A50)</f>
        <v>32.288235775962484</v>
      </c>
      <c r="V50" s="181">
        <f>SUMIFS('PIB-Mpal 2015-2020 Corrient '!Y$5:Y$759,'PIB-Mpal 2015-2020 Corrient '!$A$5:$A$759,$W$2,'PIB-Mpal 2015-2020 Corrient '!$E$5:$E$759,$A50)</f>
        <v>380.6870959400805</v>
      </c>
      <c r="W50" s="185">
        <f t="shared" si="3"/>
        <v>0.002565509364145028</v>
      </c>
      <c r="X50" s="379">
        <f>INDEX(POBLACION!$C$4:$W$128,MATCH(A50,POBLACION!$A$4:$A$128,0),MATCH($W$2,POBLACION!$C$3:$W$3,0))</f>
        <v>10048</v>
      </c>
      <c r="Y50" s="369">
        <f t="shared" si="5"/>
        <v>34673.45343990027</v>
      </c>
      <c r="Z50" s="381">
        <f t="shared" si="6"/>
        <v>37886.85270104304</v>
      </c>
      <c r="AA50" s="384">
        <f t="shared" si="7"/>
        <v>4.539997099089337</v>
      </c>
      <c r="AB50" s="384">
        <f t="shared" si="8"/>
        <v>4.578488529494013</v>
      </c>
      <c r="AG50" s="393"/>
      <c r="AH50" s="394"/>
      <c r="AI50" s="395"/>
      <c r="AJ50" s="388"/>
      <c r="AK50" s="388"/>
      <c r="AL50" s="388"/>
      <c r="AM50" s="388"/>
      <c r="AN50" s="388"/>
      <c r="AO50" s="388"/>
      <c r="AP50" s="388"/>
    </row>
    <row r="51" spans="1:42" ht="15">
      <c r="A51" s="117" t="s">
        <v>232</v>
      </c>
      <c r="B51" s="114" t="s">
        <v>73</v>
      </c>
      <c r="C51" s="115" t="s">
        <v>370</v>
      </c>
      <c r="D51" s="114" t="s">
        <v>83</v>
      </c>
      <c r="E51" s="141">
        <f>SUMIFS('PIB-Mpal 2015-2020 Corrient '!H$5:H$759,'PIB-Mpal 2015-2020 Corrient '!$A$5:$A$759,$W$2,'PIB-Mpal 2015-2020 Corrient '!$E$5:$E$759,$A51)</f>
        <v>5.4992587584537045</v>
      </c>
      <c r="F51" s="141">
        <f>SUMIFS('PIB-Mpal 2015-2020 Corrient '!I$5:I$759,'PIB-Mpal 2015-2020 Corrient '!$A$5:$A$759,$W$2,'PIB-Mpal 2015-2020 Corrient '!$E$5:$E$759,$A51)</f>
        <v>0</v>
      </c>
      <c r="G51" s="141">
        <f>SUMIFS('PIB-Mpal 2015-2020 Corrient '!K$5:K$759,'PIB-Mpal 2015-2020 Corrient '!$A$5:$A$759,$W$2,'PIB-Mpal 2015-2020 Corrient '!$E$5:$E$759,$A51)</f>
        <v>0.2788346449244269</v>
      </c>
      <c r="H51" s="141">
        <f>SUMIFS('PIB-Mpal 2015-2020 Corrient '!L$5:L$759,'PIB-Mpal 2015-2020 Corrient '!$A$5:$A$759,$W$2,'PIB-Mpal 2015-2020 Corrient '!$E$5:$E$759,$A51)</f>
        <v>4.2668298913032725</v>
      </c>
      <c r="I51" s="141">
        <f>SUMIFS('PIB-Mpal 2015-2020 Corrient '!N$5:N$759,'PIB-Mpal 2015-2020 Corrient '!$A$5:$A$759,$W$2,'PIB-Mpal 2015-2020 Corrient '!$E$5:$E$759,$A51)</f>
        <v>33.00278454464817</v>
      </c>
      <c r="J51" s="141">
        <f>SUMIFS('PIB-Mpal 2015-2020 Corrient '!O$5:O$759,'PIB-Mpal 2015-2020 Corrient '!$A$5:$A$759,$W$2,'PIB-Mpal 2015-2020 Corrient '!$E$5:$E$759,$A51)</f>
        <v>2.9102207962364712</v>
      </c>
      <c r="K51" s="141">
        <f>SUMIFS('PIB-Mpal 2015-2020 Corrient '!P$5:P$759,'PIB-Mpal 2015-2020 Corrient '!$A$5:$A$759,$W$2,'PIB-Mpal 2015-2020 Corrient '!$E$5:$E$759,$A51)</f>
        <v>0.9165502297806497</v>
      </c>
      <c r="L51" s="141">
        <f>SUMIFS('PIB-Mpal 2015-2020 Corrient '!Q$5:Q$759,'PIB-Mpal 2015-2020 Corrient '!$A$5:$A$759,$W$2,'PIB-Mpal 2015-2020 Corrient '!$E$5:$E$759,$A51)</f>
        <v>0.5146846221501287</v>
      </c>
      <c r="M51" s="141">
        <f>SUMIFS('PIB-Mpal 2015-2020 Corrient '!R$5:R$759,'PIB-Mpal 2015-2020 Corrient '!$A$5:$A$759,$W$2,'PIB-Mpal 2015-2020 Corrient '!$E$5:$E$759,$A51)</f>
        <v>1.3722124943010447</v>
      </c>
      <c r="N51" s="141">
        <f>SUMIFS('PIB-Mpal 2015-2020 Corrient '!S$5:S$759,'PIB-Mpal 2015-2020 Corrient '!$A$5:$A$759,$W$2,'PIB-Mpal 2015-2020 Corrient '!$E$5:$E$759,$A51)</f>
        <v>4.14451382516516</v>
      </c>
      <c r="O51" s="141">
        <f>SUMIFS('PIB-Mpal 2015-2020 Corrient '!T$5:T$759,'PIB-Mpal 2015-2020 Corrient '!$A$5:$A$759,$W$2,'PIB-Mpal 2015-2020 Corrient '!$E$5:$E$759,$A51)</f>
        <v>5.76113714760678</v>
      </c>
      <c r="P51" s="246">
        <f>SUMIFS('PIB-Mpal 2015-2020 Corrient '!U$5:U$759,'PIB-Mpal 2015-2020 Corrient '!$A$5:$A$759,$W$2,'PIB-Mpal 2015-2020 Corrient '!$E$5:$E$759,$A51)</f>
        <v>0.9734086960008324</v>
      </c>
      <c r="Q51" s="252">
        <f>SUMIFS('PIB-Mpal 2015-2020 Corrient '!J$5:J$759,'PIB-Mpal 2015-2020 Corrient '!$A$5:$A$759,$W$2,'PIB-Mpal 2015-2020 Corrient '!$E$5:$E$759,$A51)</f>
        <v>5.4992587584537045</v>
      </c>
      <c r="R51" s="142">
        <f>SUMIFS('PIB-Mpal 2015-2020 Corrient '!M$5:M$759,'PIB-Mpal 2015-2020 Corrient '!$A$5:$A$759,$W$2,'PIB-Mpal 2015-2020 Corrient '!$E$5:$E$759,$A51)</f>
        <v>4.545664536227699</v>
      </c>
      <c r="S51" s="143">
        <f>SUMIFS('PIB-Mpal 2015-2020 Corrient '!V$5:V$759,'PIB-Mpal 2015-2020 Corrient '!$A$5:$A$759,$W$2,'PIB-Mpal 2015-2020 Corrient '!$E$5:$E$759,$A51)</f>
        <v>49.59551235588924</v>
      </c>
      <c r="T51" s="307">
        <f>SUMIFS('PIB-Mpal 2015-2020 Corrient '!W$5:W$759,'PIB-Mpal 2015-2020 Corrient '!$A$5:$A$759,$W$2,'PIB-Mpal 2015-2020 Corrient '!$E$5:$E$759,$A51)</f>
        <v>59.64043565057063</v>
      </c>
      <c r="U51" s="300">
        <f>SUMIFS('PIB-Mpal 2015-2020 Corrient '!X$5:X$759,'PIB-Mpal 2015-2020 Corrient '!$A$5:$A$759,$W$2,'PIB-Mpal 2015-2020 Corrient '!$E$5:$E$759,$A51)</f>
        <v>5.527248533847677</v>
      </c>
      <c r="V51" s="181">
        <f>SUMIFS('PIB-Mpal 2015-2020 Corrient '!Y$5:Y$759,'PIB-Mpal 2015-2020 Corrient '!$A$5:$A$759,$W$2,'PIB-Mpal 2015-2020 Corrient '!$E$5:$E$759,$A51)</f>
        <v>65.1676841844183</v>
      </c>
      <c r="W51" s="185">
        <f t="shared" si="3"/>
        <v>0.00043917512780912904</v>
      </c>
      <c r="X51" s="379">
        <f>INDEX(POBLACION!$C$4:$W$128,MATCH(A51,POBLACION!$A$4:$A$128,0),MATCH($W$2,POBLACION!$C$3:$W$3,0))</f>
        <v>6750</v>
      </c>
      <c r="Y51" s="369">
        <f t="shared" si="5"/>
        <v>8835.620096380835</v>
      </c>
      <c r="Z51" s="381">
        <f t="shared" si="6"/>
        <v>9654.471731024934</v>
      </c>
      <c r="AA51" s="384">
        <f t="shared" si="7"/>
        <v>3.9462370343165962</v>
      </c>
      <c r="AB51" s="384">
        <f t="shared" si="8"/>
        <v>3.9847285152384084</v>
      </c>
      <c r="AG51" s="393"/>
      <c r="AH51" s="394"/>
      <c r="AI51" s="395"/>
      <c r="AJ51" s="388"/>
      <c r="AK51" s="388"/>
      <c r="AL51" s="388"/>
      <c r="AM51" s="388"/>
      <c r="AN51" s="388"/>
      <c r="AO51" s="388"/>
      <c r="AP51" s="388"/>
    </row>
    <row r="52" spans="1:42" ht="15">
      <c r="A52" s="117" t="s">
        <v>233</v>
      </c>
      <c r="B52" s="114" t="s">
        <v>73</v>
      </c>
      <c r="C52" s="115" t="s">
        <v>370</v>
      </c>
      <c r="D52" s="114" t="s">
        <v>85</v>
      </c>
      <c r="E52" s="141">
        <f>SUMIFS('PIB-Mpal 2015-2020 Corrient '!H$5:H$759,'PIB-Mpal 2015-2020 Corrient '!$A$5:$A$759,$W$2,'PIB-Mpal 2015-2020 Corrient '!$E$5:$E$759,$A52)</f>
        <v>48.962308461326934</v>
      </c>
      <c r="F52" s="141">
        <f>SUMIFS('PIB-Mpal 2015-2020 Corrient '!I$5:I$759,'PIB-Mpal 2015-2020 Corrient '!$A$5:$A$759,$W$2,'PIB-Mpal 2015-2020 Corrient '!$E$5:$E$759,$A52)</f>
        <v>0</v>
      </c>
      <c r="G52" s="141">
        <f>SUMIFS('PIB-Mpal 2015-2020 Corrient '!K$5:K$759,'PIB-Mpal 2015-2020 Corrient '!$A$5:$A$759,$W$2,'PIB-Mpal 2015-2020 Corrient '!$E$5:$E$759,$A52)</f>
        <v>3.8882459737465953</v>
      </c>
      <c r="H52" s="141">
        <f>SUMIFS('PIB-Mpal 2015-2020 Corrient '!L$5:L$759,'PIB-Mpal 2015-2020 Corrient '!$A$5:$A$759,$W$2,'PIB-Mpal 2015-2020 Corrient '!$E$5:$E$759,$A52)</f>
        <v>11.439796094516849</v>
      </c>
      <c r="I52" s="141">
        <f>SUMIFS('PIB-Mpal 2015-2020 Corrient '!N$5:N$759,'PIB-Mpal 2015-2020 Corrient '!$A$5:$A$759,$W$2,'PIB-Mpal 2015-2020 Corrient '!$E$5:$E$759,$A52)</f>
        <v>10.529022609240545</v>
      </c>
      <c r="J52" s="141">
        <f>SUMIFS('PIB-Mpal 2015-2020 Corrient '!O$5:O$759,'PIB-Mpal 2015-2020 Corrient '!$A$5:$A$759,$W$2,'PIB-Mpal 2015-2020 Corrient '!$E$5:$E$759,$A52)</f>
        <v>37.81699768752054</v>
      </c>
      <c r="K52" s="141">
        <f>SUMIFS('PIB-Mpal 2015-2020 Corrient '!P$5:P$759,'PIB-Mpal 2015-2020 Corrient '!$A$5:$A$759,$W$2,'PIB-Mpal 2015-2020 Corrient '!$E$5:$E$759,$A52)</f>
        <v>9.790966178329032</v>
      </c>
      <c r="L52" s="141">
        <f>SUMIFS('PIB-Mpal 2015-2020 Corrient '!Q$5:Q$759,'PIB-Mpal 2015-2020 Corrient '!$A$5:$A$759,$W$2,'PIB-Mpal 2015-2020 Corrient '!$E$5:$E$759,$A52)</f>
        <v>5.0958474166809</v>
      </c>
      <c r="M52" s="141">
        <f>SUMIFS('PIB-Mpal 2015-2020 Corrient '!R$5:R$759,'PIB-Mpal 2015-2020 Corrient '!$A$5:$A$759,$W$2,'PIB-Mpal 2015-2020 Corrient '!$E$5:$E$759,$A52)</f>
        <v>16.924295852781693</v>
      </c>
      <c r="N52" s="141">
        <f>SUMIFS('PIB-Mpal 2015-2020 Corrient '!S$5:S$759,'PIB-Mpal 2015-2020 Corrient '!$A$5:$A$759,$W$2,'PIB-Mpal 2015-2020 Corrient '!$E$5:$E$759,$A52)</f>
        <v>25.663903713489656</v>
      </c>
      <c r="O52" s="141">
        <f>SUMIFS('PIB-Mpal 2015-2020 Corrient '!T$5:T$759,'PIB-Mpal 2015-2020 Corrient '!$A$5:$A$759,$W$2,'PIB-Mpal 2015-2020 Corrient '!$E$5:$E$759,$A52)</f>
        <v>59.330023225138945</v>
      </c>
      <c r="P52" s="246">
        <f>SUMIFS('PIB-Mpal 2015-2020 Corrient '!U$5:U$759,'PIB-Mpal 2015-2020 Corrient '!$A$5:$A$759,$W$2,'PIB-Mpal 2015-2020 Corrient '!$E$5:$E$759,$A52)</f>
        <v>6.608019390460607</v>
      </c>
      <c r="Q52" s="252">
        <f>SUMIFS('PIB-Mpal 2015-2020 Corrient '!J$5:J$759,'PIB-Mpal 2015-2020 Corrient '!$A$5:$A$759,$W$2,'PIB-Mpal 2015-2020 Corrient '!$E$5:$E$759,$A52)</f>
        <v>48.962308461326934</v>
      </c>
      <c r="R52" s="142">
        <f>SUMIFS('PIB-Mpal 2015-2020 Corrient '!M$5:M$759,'PIB-Mpal 2015-2020 Corrient '!$A$5:$A$759,$W$2,'PIB-Mpal 2015-2020 Corrient '!$E$5:$E$759,$A52)</f>
        <v>15.328042068263445</v>
      </c>
      <c r="S52" s="143">
        <f>SUMIFS('PIB-Mpal 2015-2020 Corrient '!V$5:V$759,'PIB-Mpal 2015-2020 Corrient '!$A$5:$A$759,$W$2,'PIB-Mpal 2015-2020 Corrient '!$E$5:$E$759,$A52)</f>
        <v>171.75907607364192</v>
      </c>
      <c r="T52" s="307">
        <f>SUMIFS('PIB-Mpal 2015-2020 Corrient '!W$5:W$759,'PIB-Mpal 2015-2020 Corrient '!$A$5:$A$759,$W$2,'PIB-Mpal 2015-2020 Corrient '!$E$5:$E$759,$A52)</f>
        <v>236.04942660323235</v>
      </c>
      <c r="U52" s="300">
        <f>SUMIFS('PIB-Mpal 2015-2020 Corrient '!X$5:X$759,'PIB-Mpal 2015-2020 Corrient '!$A$5:$A$759,$W$2,'PIB-Mpal 2015-2020 Corrient '!$E$5:$E$759,$A52)</f>
        <v>21.876550047186555</v>
      </c>
      <c r="V52" s="181">
        <f>SUMIFS('PIB-Mpal 2015-2020 Corrient '!Y$5:Y$759,'PIB-Mpal 2015-2020 Corrient '!$A$5:$A$759,$W$2,'PIB-Mpal 2015-2020 Corrient '!$E$5:$E$759,$A52)</f>
        <v>257.9259766504189</v>
      </c>
      <c r="W52" s="185">
        <f t="shared" si="3"/>
        <v>0.0017382031474401584</v>
      </c>
      <c r="X52" s="379">
        <f>INDEX(POBLACION!$C$4:$W$128,MATCH(A52,POBLACION!$A$4:$A$128,0),MATCH($W$2,POBLACION!$C$3:$W$3,0))</f>
        <v>27908</v>
      </c>
      <c r="Y52" s="369">
        <f t="shared" si="5"/>
        <v>8458.127655268465</v>
      </c>
      <c r="Z52" s="381">
        <f t="shared" si="6"/>
        <v>9242.008622990501</v>
      </c>
      <c r="AA52" s="384">
        <f t="shared" si="7"/>
        <v>3.9272742354999703</v>
      </c>
      <c r="AB52" s="384">
        <f t="shared" si="8"/>
        <v>3.9657663693888585</v>
      </c>
      <c r="AG52" s="393"/>
      <c r="AH52" s="394"/>
      <c r="AI52" s="395"/>
      <c r="AJ52" s="388"/>
      <c r="AK52" s="388"/>
      <c r="AL52" s="388"/>
      <c r="AM52" s="388"/>
      <c r="AN52" s="388"/>
      <c r="AO52" s="388"/>
      <c r="AP52" s="388"/>
    </row>
    <row r="53" spans="1:42" ht="15">
      <c r="A53" s="117" t="s">
        <v>234</v>
      </c>
      <c r="B53" s="114" t="s">
        <v>73</v>
      </c>
      <c r="C53" s="115" t="s">
        <v>370</v>
      </c>
      <c r="D53" s="114" t="s">
        <v>86</v>
      </c>
      <c r="E53" s="141">
        <f>SUMIFS('PIB-Mpal 2015-2020 Corrient '!H$5:H$759,'PIB-Mpal 2015-2020 Corrient '!$A$5:$A$759,$W$2,'PIB-Mpal 2015-2020 Corrient '!$E$5:$E$759,$A53)</f>
        <v>19.98124302133905</v>
      </c>
      <c r="F53" s="141">
        <f>SUMIFS('PIB-Mpal 2015-2020 Corrient '!I$5:I$759,'PIB-Mpal 2015-2020 Corrient '!$A$5:$A$759,$W$2,'PIB-Mpal 2015-2020 Corrient '!$E$5:$E$759,$A53)</f>
        <v>0</v>
      </c>
      <c r="G53" s="141">
        <f>SUMIFS('PIB-Mpal 2015-2020 Corrient '!K$5:K$759,'PIB-Mpal 2015-2020 Corrient '!$A$5:$A$759,$W$2,'PIB-Mpal 2015-2020 Corrient '!$E$5:$E$759,$A53)</f>
        <v>1.246701272679907</v>
      </c>
      <c r="H53" s="141">
        <f>SUMIFS('PIB-Mpal 2015-2020 Corrient '!L$5:L$759,'PIB-Mpal 2015-2020 Corrient '!$A$5:$A$759,$W$2,'PIB-Mpal 2015-2020 Corrient '!$E$5:$E$759,$A53)</f>
        <v>3.5029838818882704</v>
      </c>
      <c r="I53" s="141">
        <f>SUMIFS('PIB-Mpal 2015-2020 Corrient '!N$5:N$759,'PIB-Mpal 2015-2020 Corrient '!$A$5:$A$759,$W$2,'PIB-Mpal 2015-2020 Corrient '!$E$5:$E$759,$A53)</f>
        <v>2.101058844480839</v>
      </c>
      <c r="J53" s="141">
        <f>SUMIFS('PIB-Mpal 2015-2020 Corrient '!O$5:O$759,'PIB-Mpal 2015-2020 Corrient '!$A$5:$A$759,$W$2,'PIB-Mpal 2015-2020 Corrient '!$E$5:$E$759,$A53)</f>
        <v>6.552671557938548</v>
      </c>
      <c r="K53" s="141">
        <f>SUMIFS('PIB-Mpal 2015-2020 Corrient '!P$5:P$759,'PIB-Mpal 2015-2020 Corrient '!$A$5:$A$759,$W$2,'PIB-Mpal 2015-2020 Corrient '!$E$5:$E$759,$A53)</f>
        <v>2.5420238942462237</v>
      </c>
      <c r="L53" s="141">
        <f>SUMIFS('PIB-Mpal 2015-2020 Corrient '!Q$5:Q$759,'PIB-Mpal 2015-2020 Corrient '!$A$5:$A$759,$W$2,'PIB-Mpal 2015-2020 Corrient '!$E$5:$E$759,$A53)</f>
        <v>2.086389099847424</v>
      </c>
      <c r="M53" s="141">
        <f>SUMIFS('PIB-Mpal 2015-2020 Corrient '!R$5:R$759,'PIB-Mpal 2015-2020 Corrient '!$A$5:$A$759,$W$2,'PIB-Mpal 2015-2020 Corrient '!$E$5:$E$759,$A53)</f>
        <v>7.7777745925918484</v>
      </c>
      <c r="N53" s="141">
        <f>SUMIFS('PIB-Mpal 2015-2020 Corrient '!S$5:S$759,'PIB-Mpal 2015-2020 Corrient '!$A$5:$A$759,$W$2,'PIB-Mpal 2015-2020 Corrient '!$E$5:$E$759,$A53)</f>
        <v>7.137375462221225</v>
      </c>
      <c r="O53" s="141">
        <f>SUMIFS('PIB-Mpal 2015-2020 Corrient '!T$5:T$759,'PIB-Mpal 2015-2020 Corrient '!$A$5:$A$759,$W$2,'PIB-Mpal 2015-2020 Corrient '!$E$5:$E$759,$A53)</f>
        <v>17.997280207597935</v>
      </c>
      <c r="P53" s="246">
        <f>SUMIFS('PIB-Mpal 2015-2020 Corrient '!U$5:U$759,'PIB-Mpal 2015-2020 Corrient '!$A$5:$A$759,$W$2,'PIB-Mpal 2015-2020 Corrient '!$E$5:$E$759,$A53)</f>
        <v>2.4850192777855495</v>
      </c>
      <c r="Q53" s="252">
        <f>SUMIFS('PIB-Mpal 2015-2020 Corrient '!J$5:J$759,'PIB-Mpal 2015-2020 Corrient '!$A$5:$A$759,$W$2,'PIB-Mpal 2015-2020 Corrient '!$E$5:$E$759,$A53)</f>
        <v>19.98124302133905</v>
      </c>
      <c r="R53" s="142">
        <f>SUMIFS('PIB-Mpal 2015-2020 Corrient '!M$5:M$759,'PIB-Mpal 2015-2020 Corrient '!$A$5:$A$759,$W$2,'PIB-Mpal 2015-2020 Corrient '!$E$5:$E$759,$A53)</f>
        <v>4.749685154568177</v>
      </c>
      <c r="S53" s="143">
        <f>SUMIFS('PIB-Mpal 2015-2020 Corrient '!V$5:V$759,'PIB-Mpal 2015-2020 Corrient '!$A$5:$A$759,$W$2,'PIB-Mpal 2015-2020 Corrient '!$E$5:$E$759,$A53)</f>
        <v>48.67959293670959</v>
      </c>
      <c r="T53" s="307">
        <f>SUMIFS('PIB-Mpal 2015-2020 Corrient '!W$5:W$759,'PIB-Mpal 2015-2020 Corrient '!$A$5:$A$759,$W$2,'PIB-Mpal 2015-2020 Corrient '!$E$5:$E$759,$A53)</f>
        <v>73.41052111261682</v>
      </c>
      <c r="U53" s="300">
        <f>SUMIFS('PIB-Mpal 2015-2020 Corrient '!X$5:X$759,'PIB-Mpal 2015-2020 Corrient '!$A$5:$A$759,$W$2,'PIB-Mpal 2015-2020 Corrient '!$E$5:$E$759,$A53)</f>
        <v>6.803603109939502</v>
      </c>
      <c r="V53" s="181">
        <f>SUMIFS('PIB-Mpal 2015-2020 Corrient '!Y$5:Y$759,'PIB-Mpal 2015-2020 Corrient '!$A$5:$A$759,$W$2,'PIB-Mpal 2015-2020 Corrient '!$E$5:$E$759,$A53)</f>
        <v>80.21412422255632</v>
      </c>
      <c r="W53" s="185">
        <f t="shared" si="3"/>
        <v>0.0005405754201399351</v>
      </c>
      <c r="X53" s="379">
        <f>INDEX(POBLACION!$C$4:$W$128,MATCH(A53,POBLACION!$A$4:$A$128,0),MATCH($W$2,POBLACION!$C$3:$W$3,0))</f>
        <v>7411</v>
      </c>
      <c r="Y53" s="369">
        <f t="shared" si="5"/>
        <v>9905.616126381976</v>
      </c>
      <c r="Z53" s="381">
        <f t="shared" si="6"/>
        <v>10823.657296256419</v>
      </c>
      <c r="AA53" s="384">
        <f t="shared" si="7"/>
        <v>3.9958814937025284</v>
      </c>
      <c r="AB53" s="384">
        <f t="shared" si="8"/>
        <v>4.034374032970482</v>
      </c>
      <c r="AG53" s="393"/>
      <c r="AH53" s="394"/>
      <c r="AI53" s="395"/>
      <c r="AJ53" s="388"/>
      <c r="AK53" s="388"/>
      <c r="AL53" s="388"/>
      <c r="AM53" s="388"/>
      <c r="AN53" s="388"/>
      <c r="AO53" s="388"/>
      <c r="AP53" s="388"/>
    </row>
    <row r="54" spans="1:42" ht="15">
      <c r="A54" s="117" t="s">
        <v>235</v>
      </c>
      <c r="B54" s="114" t="s">
        <v>73</v>
      </c>
      <c r="C54" s="115" t="s">
        <v>370</v>
      </c>
      <c r="D54" s="114" t="s">
        <v>87</v>
      </c>
      <c r="E54" s="141">
        <f>SUMIFS('PIB-Mpal 2015-2020 Corrient '!H$5:H$759,'PIB-Mpal 2015-2020 Corrient '!$A$5:$A$759,$W$2,'PIB-Mpal 2015-2020 Corrient '!$E$5:$E$759,$A54)</f>
        <v>5.002252001838757</v>
      </c>
      <c r="F54" s="141">
        <f>SUMIFS('PIB-Mpal 2015-2020 Corrient '!I$5:I$759,'PIB-Mpal 2015-2020 Corrient '!$A$5:$A$759,$W$2,'PIB-Mpal 2015-2020 Corrient '!$E$5:$E$759,$A54)</f>
        <v>0</v>
      </c>
      <c r="G54" s="141">
        <f>SUMIFS('PIB-Mpal 2015-2020 Corrient '!K$5:K$759,'PIB-Mpal 2015-2020 Corrient '!$A$5:$A$759,$W$2,'PIB-Mpal 2015-2020 Corrient '!$E$5:$E$759,$A54)</f>
        <v>1.4090784409273702</v>
      </c>
      <c r="H54" s="141">
        <f>SUMIFS('PIB-Mpal 2015-2020 Corrient '!L$5:L$759,'PIB-Mpal 2015-2020 Corrient '!$A$5:$A$759,$W$2,'PIB-Mpal 2015-2020 Corrient '!$E$5:$E$759,$A54)</f>
        <v>1.1906868588446833</v>
      </c>
      <c r="I54" s="141">
        <f>SUMIFS('PIB-Mpal 2015-2020 Corrient '!N$5:N$759,'PIB-Mpal 2015-2020 Corrient '!$A$5:$A$759,$W$2,'PIB-Mpal 2015-2020 Corrient '!$E$5:$E$759,$A54)</f>
        <v>2.5864420363231915</v>
      </c>
      <c r="J54" s="141">
        <f>SUMIFS('PIB-Mpal 2015-2020 Corrient '!O$5:O$759,'PIB-Mpal 2015-2020 Corrient '!$A$5:$A$759,$W$2,'PIB-Mpal 2015-2020 Corrient '!$E$5:$E$759,$A54)</f>
        <v>6.229114662243718</v>
      </c>
      <c r="K54" s="141">
        <f>SUMIFS('PIB-Mpal 2015-2020 Corrient '!P$5:P$759,'PIB-Mpal 2015-2020 Corrient '!$A$5:$A$759,$W$2,'PIB-Mpal 2015-2020 Corrient '!$E$5:$E$759,$A54)</f>
        <v>1.4927489682040327</v>
      </c>
      <c r="L54" s="141">
        <f>SUMIFS('PIB-Mpal 2015-2020 Corrient '!Q$5:Q$759,'PIB-Mpal 2015-2020 Corrient '!$A$5:$A$759,$W$2,'PIB-Mpal 2015-2020 Corrient '!$E$5:$E$759,$A54)</f>
        <v>0.9955755624462932</v>
      </c>
      <c r="M54" s="141">
        <f>SUMIFS('PIB-Mpal 2015-2020 Corrient '!R$5:R$759,'PIB-Mpal 2015-2020 Corrient '!$A$5:$A$759,$W$2,'PIB-Mpal 2015-2020 Corrient '!$E$5:$E$759,$A54)</f>
        <v>3.285225934730362</v>
      </c>
      <c r="N54" s="141">
        <f>SUMIFS('PIB-Mpal 2015-2020 Corrient '!S$5:S$759,'PIB-Mpal 2015-2020 Corrient '!$A$5:$A$759,$W$2,'PIB-Mpal 2015-2020 Corrient '!$E$5:$E$759,$A54)</f>
        <v>4.29630274363996</v>
      </c>
      <c r="O54" s="141">
        <f>SUMIFS('PIB-Mpal 2015-2020 Corrient '!T$5:T$759,'PIB-Mpal 2015-2020 Corrient '!$A$5:$A$759,$W$2,'PIB-Mpal 2015-2020 Corrient '!$E$5:$E$759,$A54)</f>
        <v>8.765396029689708</v>
      </c>
      <c r="P54" s="246">
        <f>SUMIFS('PIB-Mpal 2015-2020 Corrient '!U$5:U$759,'PIB-Mpal 2015-2020 Corrient '!$A$5:$A$759,$W$2,'PIB-Mpal 2015-2020 Corrient '!$E$5:$E$759,$A54)</f>
        <v>1.829803668526368</v>
      </c>
      <c r="Q54" s="252">
        <f>SUMIFS('PIB-Mpal 2015-2020 Corrient '!J$5:J$759,'PIB-Mpal 2015-2020 Corrient '!$A$5:$A$759,$W$2,'PIB-Mpal 2015-2020 Corrient '!$E$5:$E$759,$A54)</f>
        <v>5.002252001838757</v>
      </c>
      <c r="R54" s="142">
        <f>SUMIFS('PIB-Mpal 2015-2020 Corrient '!M$5:M$759,'PIB-Mpal 2015-2020 Corrient '!$A$5:$A$759,$W$2,'PIB-Mpal 2015-2020 Corrient '!$E$5:$E$759,$A54)</f>
        <v>2.5997652997720535</v>
      </c>
      <c r="S54" s="143">
        <f>SUMIFS('PIB-Mpal 2015-2020 Corrient '!V$5:V$759,'PIB-Mpal 2015-2020 Corrient '!$A$5:$A$759,$W$2,'PIB-Mpal 2015-2020 Corrient '!$E$5:$E$759,$A54)</f>
        <v>29.48060960580363</v>
      </c>
      <c r="T54" s="307">
        <f>SUMIFS('PIB-Mpal 2015-2020 Corrient '!W$5:W$759,'PIB-Mpal 2015-2020 Corrient '!$A$5:$A$759,$W$2,'PIB-Mpal 2015-2020 Corrient '!$E$5:$E$759,$A54)</f>
        <v>37.082626907414436</v>
      </c>
      <c r="U54" s="300">
        <f>SUMIFS('PIB-Mpal 2015-2020 Corrient '!X$5:X$759,'PIB-Mpal 2015-2020 Corrient '!$A$5:$A$759,$W$2,'PIB-Mpal 2015-2020 Corrient '!$E$5:$E$759,$A54)</f>
        <v>3.436698133534488</v>
      </c>
      <c r="V54" s="181">
        <f>SUMIFS('PIB-Mpal 2015-2020 Corrient '!Y$5:Y$759,'PIB-Mpal 2015-2020 Corrient '!$A$5:$A$759,$W$2,'PIB-Mpal 2015-2020 Corrient '!$E$5:$E$759,$A54)</f>
        <v>40.51932504094893</v>
      </c>
      <c r="W54" s="185">
        <f t="shared" si="3"/>
        <v>0.0002730660138733796</v>
      </c>
      <c r="X54" s="379">
        <f>INDEX(POBLACION!$C$4:$W$128,MATCH(A54,POBLACION!$A$4:$A$128,0),MATCH($W$2,POBLACION!$C$3:$W$3,0))</f>
        <v>3776</v>
      </c>
      <c r="Y54" s="369">
        <f t="shared" si="5"/>
        <v>9820.610939463568</v>
      </c>
      <c r="Z54" s="381">
        <f t="shared" si="6"/>
        <v>10730.753453641137</v>
      </c>
      <c r="AA54" s="384">
        <f t="shared" si="7"/>
        <v>3.992138506054223</v>
      </c>
      <c r="AB54" s="384">
        <f t="shared" si="8"/>
        <v>4.0306302167721615</v>
      </c>
      <c r="AG54" s="393"/>
      <c r="AH54" s="394"/>
      <c r="AI54" s="395"/>
      <c r="AJ54" s="388"/>
      <c r="AK54" s="388"/>
      <c r="AL54" s="388"/>
      <c r="AM54" s="388"/>
      <c r="AN54" s="388"/>
      <c r="AO54" s="388"/>
      <c r="AP54" s="388"/>
    </row>
    <row r="55" spans="1:42" ht="15">
      <c r="A55" s="117" t="s">
        <v>236</v>
      </c>
      <c r="B55" s="114" t="s">
        <v>73</v>
      </c>
      <c r="C55" s="115" t="s">
        <v>370</v>
      </c>
      <c r="D55" s="114" t="s">
        <v>88</v>
      </c>
      <c r="E55" s="141">
        <f>SUMIFS('PIB-Mpal 2015-2020 Corrient '!H$5:H$759,'PIB-Mpal 2015-2020 Corrient '!$A$5:$A$759,$W$2,'PIB-Mpal 2015-2020 Corrient '!$E$5:$E$759,$A55)</f>
        <v>97.97185203930945</v>
      </c>
      <c r="F55" s="141">
        <f>SUMIFS('PIB-Mpal 2015-2020 Corrient '!I$5:I$759,'PIB-Mpal 2015-2020 Corrient '!$A$5:$A$759,$W$2,'PIB-Mpal 2015-2020 Corrient '!$E$5:$E$759,$A55)</f>
        <v>3.9225498448510763</v>
      </c>
      <c r="G55" s="141">
        <f>SUMIFS('PIB-Mpal 2015-2020 Corrient '!K$5:K$759,'PIB-Mpal 2015-2020 Corrient '!$A$5:$A$759,$W$2,'PIB-Mpal 2015-2020 Corrient '!$E$5:$E$759,$A55)</f>
        <v>446.7713356323679</v>
      </c>
      <c r="H55" s="141">
        <f>SUMIFS('PIB-Mpal 2015-2020 Corrient '!L$5:L$759,'PIB-Mpal 2015-2020 Corrient '!$A$5:$A$759,$W$2,'PIB-Mpal 2015-2020 Corrient '!$E$5:$E$759,$A55)</f>
        <v>71.61766149553972</v>
      </c>
      <c r="I55" s="141">
        <f>SUMIFS('PIB-Mpal 2015-2020 Corrient '!N$5:N$759,'PIB-Mpal 2015-2020 Corrient '!$A$5:$A$759,$W$2,'PIB-Mpal 2015-2020 Corrient '!$E$5:$E$759,$A55)</f>
        <v>21.63160452976091</v>
      </c>
      <c r="J55" s="141">
        <f>SUMIFS('PIB-Mpal 2015-2020 Corrient '!O$5:O$759,'PIB-Mpal 2015-2020 Corrient '!$A$5:$A$759,$W$2,'PIB-Mpal 2015-2020 Corrient '!$E$5:$E$759,$A55)</f>
        <v>71.38825260187399</v>
      </c>
      <c r="K55" s="141">
        <f>SUMIFS('PIB-Mpal 2015-2020 Corrient '!P$5:P$759,'PIB-Mpal 2015-2020 Corrient '!$A$5:$A$759,$W$2,'PIB-Mpal 2015-2020 Corrient '!$E$5:$E$759,$A55)</f>
        <v>9.677300079753657</v>
      </c>
      <c r="L55" s="141">
        <f>SUMIFS('PIB-Mpal 2015-2020 Corrient '!Q$5:Q$759,'PIB-Mpal 2015-2020 Corrient '!$A$5:$A$759,$W$2,'PIB-Mpal 2015-2020 Corrient '!$E$5:$E$759,$A55)</f>
        <v>12.100166313138631</v>
      </c>
      <c r="M55" s="141">
        <f>SUMIFS('PIB-Mpal 2015-2020 Corrient '!R$5:R$759,'PIB-Mpal 2015-2020 Corrient '!$A$5:$A$759,$W$2,'PIB-Mpal 2015-2020 Corrient '!$E$5:$E$759,$A55)</f>
        <v>31.65333085009461</v>
      </c>
      <c r="N55" s="141">
        <f>SUMIFS('PIB-Mpal 2015-2020 Corrient '!S$5:S$759,'PIB-Mpal 2015-2020 Corrient '!$A$5:$A$759,$W$2,'PIB-Mpal 2015-2020 Corrient '!$E$5:$E$759,$A55)</f>
        <v>56.98921297717368</v>
      </c>
      <c r="O55" s="141">
        <f>SUMIFS('PIB-Mpal 2015-2020 Corrient '!T$5:T$759,'PIB-Mpal 2015-2020 Corrient '!$A$5:$A$759,$W$2,'PIB-Mpal 2015-2020 Corrient '!$E$5:$E$759,$A55)</f>
        <v>32.42899115696751</v>
      </c>
      <c r="P55" s="246">
        <f>SUMIFS('PIB-Mpal 2015-2020 Corrient '!U$5:U$759,'PIB-Mpal 2015-2020 Corrient '!$A$5:$A$759,$W$2,'PIB-Mpal 2015-2020 Corrient '!$E$5:$E$759,$A55)</f>
        <v>9.397704448893142</v>
      </c>
      <c r="Q55" s="252">
        <f>SUMIFS('PIB-Mpal 2015-2020 Corrient '!J$5:J$759,'PIB-Mpal 2015-2020 Corrient '!$A$5:$A$759,$W$2,'PIB-Mpal 2015-2020 Corrient '!$E$5:$E$759,$A55)</f>
        <v>101.89440188416053</v>
      </c>
      <c r="R55" s="142">
        <f>SUMIFS('PIB-Mpal 2015-2020 Corrient '!M$5:M$759,'PIB-Mpal 2015-2020 Corrient '!$A$5:$A$759,$W$2,'PIB-Mpal 2015-2020 Corrient '!$E$5:$E$759,$A55)</f>
        <v>518.3889971279076</v>
      </c>
      <c r="S55" s="143">
        <f>SUMIFS('PIB-Mpal 2015-2020 Corrient '!V$5:V$759,'PIB-Mpal 2015-2020 Corrient '!$A$5:$A$759,$W$2,'PIB-Mpal 2015-2020 Corrient '!$E$5:$E$759,$A55)</f>
        <v>245.2665629576561</v>
      </c>
      <c r="T55" s="307">
        <f>SUMIFS('PIB-Mpal 2015-2020 Corrient '!W$5:W$759,'PIB-Mpal 2015-2020 Corrient '!$A$5:$A$759,$W$2,'PIB-Mpal 2015-2020 Corrient '!$E$5:$E$759,$A55)</f>
        <v>865.5499619697243</v>
      </c>
      <c r="U55" s="300">
        <f>SUMIFS('PIB-Mpal 2015-2020 Corrient '!X$5:X$759,'PIB-Mpal 2015-2020 Corrient '!$A$5:$A$759,$W$2,'PIB-Mpal 2015-2020 Corrient '!$E$5:$E$759,$A55)</f>
        <v>80.22337571620443</v>
      </c>
      <c r="V55" s="181">
        <f>SUMIFS('PIB-Mpal 2015-2020 Corrient '!Y$5:Y$759,'PIB-Mpal 2015-2020 Corrient '!$A$5:$A$759,$W$2,'PIB-Mpal 2015-2020 Corrient '!$E$5:$E$759,$A55)</f>
        <v>945.7733376859287</v>
      </c>
      <c r="W55" s="185">
        <f t="shared" si="3"/>
        <v>0.006373713162512494</v>
      </c>
      <c r="X55" s="379">
        <f>INDEX(POBLACION!$C$4:$W$128,MATCH(A55,POBLACION!$A$4:$A$128,0),MATCH($W$2,POBLACION!$C$3:$W$3,0))</f>
        <v>22737</v>
      </c>
      <c r="Y55" s="369">
        <f t="shared" si="5"/>
        <v>38067.905263215216</v>
      </c>
      <c r="Z55" s="381">
        <f t="shared" si="6"/>
        <v>41596.2236744482</v>
      </c>
      <c r="AA55" s="384">
        <f t="shared" si="7"/>
        <v>4.580558979844159</v>
      </c>
      <c r="AB55" s="384">
        <f t="shared" si="8"/>
        <v>4.619053904862502</v>
      </c>
      <c r="AG55" s="393"/>
      <c r="AH55" s="394"/>
      <c r="AI55" s="395"/>
      <c r="AJ55" s="388"/>
      <c r="AK55" s="388"/>
      <c r="AL55" s="388"/>
      <c r="AM55" s="388"/>
      <c r="AN55" s="388"/>
      <c r="AO55" s="388"/>
      <c r="AP55" s="388"/>
    </row>
    <row r="56" spans="1:42" ht="15">
      <c r="A56" s="117" t="s">
        <v>237</v>
      </c>
      <c r="B56" s="114" t="s">
        <v>73</v>
      </c>
      <c r="C56" s="115" t="s">
        <v>370</v>
      </c>
      <c r="D56" s="114" t="s">
        <v>89</v>
      </c>
      <c r="E56" s="141">
        <f>SUMIFS('PIB-Mpal 2015-2020 Corrient '!H$5:H$759,'PIB-Mpal 2015-2020 Corrient '!$A$5:$A$759,$W$2,'PIB-Mpal 2015-2020 Corrient '!$E$5:$E$759,$A56)</f>
        <v>321.8848233099551</v>
      </c>
      <c r="F56" s="141">
        <f>SUMIFS('PIB-Mpal 2015-2020 Corrient '!I$5:I$759,'PIB-Mpal 2015-2020 Corrient '!$A$5:$A$759,$W$2,'PIB-Mpal 2015-2020 Corrient '!$E$5:$E$759,$A56)</f>
        <v>15.550775864617776</v>
      </c>
      <c r="G56" s="141">
        <f>SUMIFS('PIB-Mpal 2015-2020 Corrient '!K$5:K$759,'PIB-Mpal 2015-2020 Corrient '!$A$5:$A$759,$W$2,'PIB-Mpal 2015-2020 Corrient '!$E$5:$E$759,$A56)</f>
        <v>155.41839233429522</v>
      </c>
      <c r="H56" s="141">
        <f>SUMIFS('PIB-Mpal 2015-2020 Corrient '!L$5:L$759,'PIB-Mpal 2015-2020 Corrient '!$A$5:$A$759,$W$2,'PIB-Mpal 2015-2020 Corrient '!$E$5:$E$759,$A56)</f>
        <v>99.53274423653508</v>
      </c>
      <c r="I56" s="141">
        <f>SUMIFS('PIB-Mpal 2015-2020 Corrient '!N$5:N$759,'PIB-Mpal 2015-2020 Corrient '!$A$5:$A$759,$W$2,'PIB-Mpal 2015-2020 Corrient '!$E$5:$E$759,$A56)</f>
        <v>48.454142496872876</v>
      </c>
      <c r="J56" s="141">
        <f>SUMIFS('PIB-Mpal 2015-2020 Corrient '!O$5:O$759,'PIB-Mpal 2015-2020 Corrient '!$A$5:$A$759,$W$2,'PIB-Mpal 2015-2020 Corrient '!$E$5:$E$759,$A56)</f>
        <v>105.53634233502869</v>
      </c>
      <c r="K56" s="141">
        <f>SUMIFS('PIB-Mpal 2015-2020 Corrient '!P$5:P$759,'PIB-Mpal 2015-2020 Corrient '!$A$5:$A$759,$W$2,'PIB-Mpal 2015-2020 Corrient '!$E$5:$E$759,$A56)</f>
        <v>15.088504815943388</v>
      </c>
      <c r="L56" s="141">
        <f>SUMIFS('PIB-Mpal 2015-2020 Corrient '!Q$5:Q$759,'PIB-Mpal 2015-2020 Corrient '!$A$5:$A$759,$W$2,'PIB-Mpal 2015-2020 Corrient '!$E$5:$E$759,$A56)</f>
        <v>15.617574325651342</v>
      </c>
      <c r="M56" s="141">
        <f>SUMIFS('PIB-Mpal 2015-2020 Corrient '!R$5:R$759,'PIB-Mpal 2015-2020 Corrient '!$A$5:$A$759,$W$2,'PIB-Mpal 2015-2020 Corrient '!$E$5:$E$759,$A56)</f>
        <v>36.302172053322664</v>
      </c>
      <c r="N56" s="141">
        <f>SUMIFS('PIB-Mpal 2015-2020 Corrient '!S$5:S$759,'PIB-Mpal 2015-2020 Corrient '!$A$5:$A$759,$W$2,'PIB-Mpal 2015-2020 Corrient '!$E$5:$E$759,$A56)</f>
        <v>66.26372149405364</v>
      </c>
      <c r="O56" s="141">
        <f>SUMIFS('PIB-Mpal 2015-2020 Corrient '!T$5:T$759,'PIB-Mpal 2015-2020 Corrient '!$A$5:$A$759,$W$2,'PIB-Mpal 2015-2020 Corrient '!$E$5:$E$759,$A56)</f>
        <v>116.32636495667504</v>
      </c>
      <c r="P56" s="246">
        <f>SUMIFS('PIB-Mpal 2015-2020 Corrient '!U$5:U$759,'PIB-Mpal 2015-2020 Corrient '!$A$5:$A$759,$W$2,'PIB-Mpal 2015-2020 Corrient '!$E$5:$E$759,$A56)</f>
        <v>12.467789741545937</v>
      </c>
      <c r="Q56" s="252">
        <f>SUMIFS('PIB-Mpal 2015-2020 Corrient '!J$5:J$759,'PIB-Mpal 2015-2020 Corrient '!$A$5:$A$759,$W$2,'PIB-Mpal 2015-2020 Corrient '!$E$5:$E$759,$A56)</f>
        <v>337.43559917457287</v>
      </c>
      <c r="R56" s="142">
        <f>SUMIFS('PIB-Mpal 2015-2020 Corrient '!M$5:M$759,'PIB-Mpal 2015-2020 Corrient '!$A$5:$A$759,$W$2,'PIB-Mpal 2015-2020 Corrient '!$E$5:$E$759,$A56)</f>
        <v>254.9511365708303</v>
      </c>
      <c r="S56" s="143">
        <f>SUMIFS('PIB-Mpal 2015-2020 Corrient '!V$5:V$759,'PIB-Mpal 2015-2020 Corrient '!$A$5:$A$759,$W$2,'PIB-Mpal 2015-2020 Corrient '!$E$5:$E$759,$A56)</f>
        <v>416.05661221909355</v>
      </c>
      <c r="T56" s="307">
        <f>SUMIFS('PIB-Mpal 2015-2020 Corrient '!W$5:W$759,'PIB-Mpal 2015-2020 Corrient '!$A$5:$A$759,$W$2,'PIB-Mpal 2015-2020 Corrient '!$E$5:$E$759,$A56)</f>
        <v>1008.4433479644968</v>
      </c>
      <c r="U56" s="300">
        <f>SUMIFS('PIB-Mpal 2015-2020 Corrient '!X$5:X$759,'PIB-Mpal 2015-2020 Corrient '!$A$5:$A$759,$W$2,'PIB-Mpal 2015-2020 Corrient '!$E$5:$E$759,$A56)</f>
        <v>93.46536939377773</v>
      </c>
      <c r="V56" s="181">
        <f>SUMIFS('PIB-Mpal 2015-2020 Corrient '!Y$5:Y$759,'PIB-Mpal 2015-2020 Corrient '!$A$5:$A$759,$W$2,'PIB-Mpal 2015-2020 Corrient '!$E$5:$E$759,$A56)</f>
        <v>1101.9087173582745</v>
      </c>
      <c r="W56" s="185">
        <f t="shared" si="3"/>
        <v>0.007425933694533866</v>
      </c>
      <c r="X56" s="379">
        <f>INDEX(POBLACION!$C$4:$W$128,MATCH(A56,POBLACION!$A$4:$A$128,0),MATCH($W$2,POBLACION!$C$3:$W$3,0))</f>
        <v>37643</v>
      </c>
      <c r="Y56" s="369">
        <f t="shared" si="5"/>
        <v>26789.664691031445</v>
      </c>
      <c r="Z56" s="381">
        <f t="shared" si="6"/>
        <v>29272.606257691325</v>
      </c>
      <c r="AA56" s="384">
        <f t="shared" si="7"/>
        <v>4.427967277858074</v>
      </c>
      <c r="AB56" s="384">
        <f t="shared" si="8"/>
        <v>4.466461391137044</v>
      </c>
      <c r="AG56" s="393"/>
      <c r="AH56" s="394"/>
      <c r="AI56" s="395"/>
      <c r="AJ56" s="388"/>
      <c r="AK56" s="388"/>
      <c r="AL56" s="388"/>
      <c r="AM56" s="388"/>
      <c r="AN56" s="388"/>
      <c r="AO56" s="388"/>
      <c r="AP56" s="388"/>
    </row>
    <row r="57" spans="1:42" ht="15">
      <c r="A57" s="117" t="s">
        <v>238</v>
      </c>
      <c r="B57" s="114" t="s">
        <v>73</v>
      </c>
      <c r="C57" s="115" t="s">
        <v>370</v>
      </c>
      <c r="D57" s="114" t="s">
        <v>90</v>
      </c>
      <c r="E57" s="141">
        <f>SUMIFS('PIB-Mpal 2015-2020 Corrient '!H$5:H$759,'PIB-Mpal 2015-2020 Corrient '!$A$5:$A$759,$W$2,'PIB-Mpal 2015-2020 Corrient '!$E$5:$E$759,$A57)</f>
        <v>12.746943778398917</v>
      </c>
      <c r="F57" s="141">
        <f>SUMIFS('PIB-Mpal 2015-2020 Corrient '!I$5:I$759,'PIB-Mpal 2015-2020 Corrient '!$A$5:$A$759,$W$2,'PIB-Mpal 2015-2020 Corrient '!$E$5:$E$759,$A57)</f>
        <v>0.7875985558646672</v>
      </c>
      <c r="G57" s="141">
        <f>SUMIFS('PIB-Mpal 2015-2020 Corrient '!K$5:K$759,'PIB-Mpal 2015-2020 Corrient '!$A$5:$A$759,$W$2,'PIB-Mpal 2015-2020 Corrient '!$E$5:$E$759,$A57)</f>
        <v>4.613790909555983</v>
      </c>
      <c r="H57" s="141">
        <f>SUMIFS('PIB-Mpal 2015-2020 Corrient '!L$5:L$759,'PIB-Mpal 2015-2020 Corrient '!$A$5:$A$759,$W$2,'PIB-Mpal 2015-2020 Corrient '!$E$5:$E$759,$A57)</f>
        <v>0.5741799070964291</v>
      </c>
      <c r="I57" s="141">
        <f>SUMIFS('PIB-Mpal 2015-2020 Corrient '!N$5:N$759,'PIB-Mpal 2015-2020 Corrient '!$A$5:$A$759,$W$2,'PIB-Mpal 2015-2020 Corrient '!$E$5:$E$759,$A57)</f>
        <v>12.381960017334151</v>
      </c>
      <c r="J57" s="141">
        <f>SUMIFS('PIB-Mpal 2015-2020 Corrient '!O$5:O$759,'PIB-Mpal 2015-2020 Corrient '!$A$5:$A$759,$W$2,'PIB-Mpal 2015-2020 Corrient '!$E$5:$E$759,$A57)</f>
        <v>11.742031527268116</v>
      </c>
      <c r="K57" s="141">
        <f>SUMIFS('PIB-Mpal 2015-2020 Corrient '!P$5:P$759,'PIB-Mpal 2015-2020 Corrient '!$A$5:$A$759,$W$2,'PIB-Mpal 2015-2020 Corrient '!$E$5:$E$759,$A57)</f>
        <v>2.2668544413897855</v>
      </c>
      <c r="L57" s="141">
        <f>SUMIFS('PIB-Mpal 2015-2020 Corrient '!Q$5:Q$759,'PIB-Mpal 2015-2020 Corrient '!$A$5:$A$759,$W$2,'PIB-Mpal 2015-2020 Corrient '!$E$5:$E$759,$A57)</f>
        <v>1.6328797221050089</v>
      </c>
      <c r="M57" s="141">
        <f>SUMIFS('PIB-Mpal 2015-2020 Corrient '!R$5:R$759,'PIB-Mpal 2015-2020 Corrient '!$A$5:$A$759,$W$2,'PIB-Mpal 2015-2020 Corrient '!$E$5:$E$759,$A57)</f>
        <v>5.909194617957214</v>
      </c>
      <c r="N57" s="141">
        <f>SUMIFS('PIB-Mpal 2015-2020 Corrient '!S$5:S$759,'PIB-Mpal 2015-2020 Corrient '!$A$5:$A$759,$W$2,'PIB-Mpal 2015-2020 Corrient '!$E$5:$E$759,$A57)</f>
        <v>8.257369465841547</v>
      </c>
      <c r="O57" s="141">
        <f>SUMIFS('PIB-Mpal 2015-2020 Corrient '!T$5:T$759,'PIB-Mpal 2015-2020 Corrient '!$A$5:$A$759,$W$2,'PIB-Mpal 2015-2020 Corrient '!$E$5:$E$759,$A57)</f>
        <v>16.00209845945027</v>
      </c>
      <c r="P57" s="246">
        <f>SUMIFS('PIB-Mpal 2015-2020 Corrient '!U$5:U$759,'PIB-Mpal 2015-2020 Corrient '!$A$5:$A$759,$W$2,'PIB-Mpal 2015-2020 Corrient '!$E$5:$E$759,$A57)</f>
        <v>2.1947345444295117</v>
      </c>
      <c r="Q57" s="252">
        <f>SUMIFS('PIB-Mpal 2015-2020 Corrient '!J$5:J$759,'PIB-Mpal 2015-2020 Corrient '!$A$5:$A$759,$W$2,'PIB-Mpal 2015-2020 Corrient '!$E$5:$E$759,$A57)</f>
        <v>13.534542334263584</v>
      </c>
      <c r="R57" s="142">
        <f>SUMIFS('PIB-Mpal 2015-2020 Corrient '!M$5:M$759,'PIB-Mpal 2015-2020 Corrient '!$A$5:$A$759,$W$2,'PIB-Mpal 2015-2020 Corrient '!$E$5:$E$759,$A57)</f>
        <v>5.187970816652412</v>
      </c>
      <c r="S57" s="143">
        <f>SUMIFS('PIB-Mpal 2015-2020 Corrient '!V$5:V$759,'PIB-Mpal 2015-2020 Corrient '!$A$5:$A$759,$W$2,'PIB-Mpal 2015-2020 Corrient '!$E$5:$E$759,$A57)</f>
        <v>60.38712279577561</v>
      </c>
      <c r="T57" s="307">
        <f>SUMIFS('PIB-Mpal 2015-2020 Corrient '!W$5:W$759,'PIB-Mpal 2015-2020 Corrient '!$A$5:$A$759,$W$2,'PIB-Mpal 2015-2020 Corrient '!$E$5:$E$759,$A57)</f>
        <v>79.1096359466916</v>
      </c>
      <c r="U57" s="300">
        <f>SUMIFS('PIB-Mpal 2015-2020 Corrient '!X$5:X$759,'PIB-Mpal 2015-2020 Corrient '!$A$5:$A$759,$W$2,'PIB-Mpal 2015-2020 Corrient '!$E$5:$E$759,$A57)</f>
        <v>7.331665232523504</v>
      </c>
      <c r="V57" s="181">
        <f>SUMIFS('PIB-Mpal 2015-2020 Corrient '!Y$5:Y$759,'PIB-Mpal 2015-2020 Corrient '!$A$5:$A$759,$W$2,'PIB-Mpal 2015-2020 Corrient '!$E$5:$E$759,$A57)</f>
        <v>86.4413011792151</v>
      </c>
      <c r="W57" s="185">
        <f t="shared" si="3"/>
        <v>0.0005825413311594429</v>
      </c>
      <c r="X57" s="379">
        <f>INDEX(POBLACION!$C$4:$W$128,MATCH(A57,POBLACION!$A$4:$A$128,0),MATCH($W$2,POBLACION!$C$3:$W$3,0))</f>
        <v>5102</v>
      </c>
      <c r="Y57" s="369">
        <f t="shared" si="5"/>
        <v>15505.612690453077</v>
      </c>
      <c r="Z57" s="381">
        <f t="shared" si="6"/>
        <v>16942.63057217074</v>
      </c>
      <c r="AA57" s="384">
        <f t="shared" si="7"/>
        <v>4.190488931671423</v>
      </c>
      <c r="AB57" s="384">
        <f t="shared" si="8"/>
        <v>4.22898084131249</v>
      </c>
      <c r="AG57" s="393"/>
      <c r="AH57" s="394"/>
      <c r="AI57" s="395"/>
      <c r="AJ57" s="388"/>
      <c r="AK57" s="388"/>
      <c r="AL57" s="388"/>
      <c r="AM57" s="388"/>
      <c r="AN57" s="388"/>
      <c r="AO57" s="388"/>
      <c r="AP57" s="388"/>
    </row>
    <row r="58" spans="1:42" ht="15">
      <c r="A58" s="117" t="s">
        <v>239</v>
      </c>
      <c r="B58" s="114" t="s">
        <v>73</v>
      </c>
      <c r="C58" s="115" t="s">
        <v>370</v>
      </c>
      <c r="D58" s="114" t="s">
        <v>91</v>
      </c>
      <c r="E58" s="141">
        <f>SUMIFS('PIB-Mpal 2015-2020 Corrient '!H$5:H$759,'PIB-Mpal 2015-2020 Corrient '!$A$5:$A$759,$W$2,'PIB-Mpal 2015-2020 Corrient '!$E$5:$E$759,$A58)</f>
        <v>15.487433042068675</v>
      </c>
      <c r="F58" s="141">
        <f>SUMIFS('PIB-Mpal 2015-2020 Corrient '!I$5:I$759,'PIB-Mpal 2015-2020 Corrient '!$A$5:$A$759,$W$2,'PIB-Mpal 2015-2020 Corrient '!$E$5:$E$759,$A58)</f>
        <v>0</v>
      </c>
      <c r="G58" s="141">
        <f>SUMIFS('PIB-Mpal 2015-2020 Corrient '!K$5:K$759,'PIB-Mpal 2015-2020 Corrient '!$A$5:$A$759,$W$2,'PIB-Mpal 2015-2020 Corrient '!$E$5:$E$759,$A58)</f>
        <v>0.33076163825188765</v>
      </c>
      <c r="H58" s="141">
        <f>SUMIFS('PIB-Mpal 2015-2020 Corrient '!L$5:L$759,'PIB-Mpal 2015-2020 Corrient '!$A$5:$A$759,$W$2,'PIB-Mpal 2015-2020 Corrient '!$E$5:$E$759,$A58)</f>
        <v>7.662214407589625</v>
      </c>
      <c r="I58" s="141">
        <f>SUMIFS('PIB-Mpal 2015-2020 Corrient '!N$5:N$759,'PIB-Mpal 2015-2020 Corrient '!$A$5:$A$759,$W$2,'PIB-Mpal 2015-2020 Corrient '!$E$5:$E$759,$A58)</f>
        <v>4.4125423761852325</v>
      </c>
      <c r="J58" s="141">
        <f>SUMIFS('PIB-Mpal 2015-2020 Corrient '!O$5:O$759,'PIB-Mpal 2015-2020 Corrient '!$A$5:$A$759,$W$2,'PIB-Mpal 2015-2020 Corrient '!$E$5:$E$759,$A58)</f>
        <v>27.13142546130906</v>
      </c>
      <c r="K58" s="141">
        <f>SUMIFS('PIB-Mpal 2015-2020 Corrient '!P$5:P$759,'PIB-Mpal 2015-2020 Corrient '!$A$5:$A$759,$W$2,'PIB-Mpal 2015-2020 Corrient '!$E$5:$E$759,$A58)</f>
        <v>5.443896794719859</v>
      </c>
      <c r="L58" s="141">
        <f>SUMIFS('PIB-Mpal 2015-2020 Corrient '!Q$5:Q$759,'PIB-Mpal 2015-2020 Corrient '!$A$5:$A$759,$W$2,'PIB-Mpal 2015-2020 Corrient '!$E$5:$E$759,$A58)</f>
        <v>3.122467626023232</v>
      </c>
      <c r="M58" s="141">
        <f>SUMIFS('PIB-Mpal 2015-2020 Corrient '!R$5:R$759,'PIB-Mpal 2015-2020 Corrient '!$A$5:$A$759,$W$2,'PIB-Mpal 2015-2020 Corrient '!$E$5:$E$759,$A58)</f>
        <v>10.38996059405275</v>
      </c>
      <c r="N58" s="141">
        <f>SUMIFS('PIB-Mpal 2015-2020 Corrient '!S$5:S$759,'PIB-Mpal 2015-2020 Corrient '!$A$5:$A$759,$W$2,'PIB-Mpal 2015-2020 Corrient '!$E$5:$E$759,$A58)</f>
        <v>14.07717405332233</v>
      </c>
      <c r="O58" s="141">
        <f>SUMIFS('PIB-Mpal 2015-2020 Corrient '!T$5:T$759,'PIB-Mpal 2015-2020 Corrient '!$A$5:$A$759,$W$2,'PIB-Mpal 2015-2020 Corrient '!$E$5:$E$759,$A58)</f>
        <v>31.534031473724298</v>
      </c>
      <c r="P58" s="246">
        <f>SUMIFS('PIB-Mpal 2015-2020 Corrient '!U$5:U$759,'PIB-Mpal 2015-2020 Corrient '!$A$5:$A$759,$W$2,'PIB-Mpal 2015-2020 Corrient '!$E$5:$E$759,$A58)</f>
        <v>4.661799525398533</v>
      </c>
      <c r="Q58" s="252">
        <f>SUMIFS('PIB-Mpal 2015-2020 Corrient '!J$5:J$759,'PIB-Mpal 2015-2020 Corrient '!$A$5:$A$759,$W$2,'PIB-Mpal 2015-2020 Corrient '!$E$5:$E$759,$A58)</f>
        <v>15.487433042068675</v>
      </c>
      <c r="R58" s="142">
        <f>SUMIFS('PIB-Mpal 2015-2020 Corrient '!M$5:M$759,'PIB-Mpal 2015-2020 Corrient '!$A$5:$A$759,$W$2,'PIB-Mpal 2015-2020 Corrient '!$E$5:$E$759,$A58)</f>
        <v>7.9929760458415124</v>
      </c>
      <c r="S58" s="143">
        <f>SUMIFS('PIB-Mpal 2015-2020 Corrient '!V$5:V$759,'PIB-Mpal 2015-2020 Corrient '!$A$5:$A$759,$W$2,'PIB-Mpal 2015-2020 Corrient '!$E$5:$E$759,$A58)</f>
        <v>100.7732979047353</v>
      </c>
      <c r="T58" s="307">
        <f>SUMIFS('PIB-Mpal 2015-2020 Corrient '!W$5:W$759,'PIB-Mpal 2015-2020 Corrient '!$A$5:$A$759,$W$2,'PIB-Mpal 2015-2020 Corrient '!$E$5:$E$759,$A58)</f>
        <v>124.2537069926455</v>
      </c>
      <c r="U58" s="300">
        <f>SUMIFS('PIB-Mpal 2015-2020 Corrient '!X$5:X$759,'PIB-Mpal 2015-2020 Corrient '!$A$5:$A$759,$W$2,'PIB-Mpal 2015-2020 Corrient '!$E$5:$E$759,$A58)</f>
        <v>11.515400903078431</v>
      </c>
      <c r="V58" s="181">
        <f>SUMIFS('PIB-Mpal 2015-2020 Corrient '!Y$5:Y$759,'PIB-Mpal 2015-2020 Corrient '!$A$5:$A$759,$W$2,'PIB-Mpal 2015-2020 Corrient '!$E$5:$E$759,$A58)</f>
        <v>135.76910789572395</v>
      </c>
      <c r="W58" s="185">
        <f t="shared" si="3"/>
        <v>0.0009149690687779996</v>
      </c>
      <c r="X58" s="379">
        <f>INDEX(POBLACION!$C$4:$W$128,MATCH(A58,POBLACION!$A$4:$A$128,0),MATCH($W$2,POBLACION!$C$3:$W$3,0))</f>
        <v>14217</v>
      </c>
      <c r="Y58" s="369">
        <f t="shared" si="5"/>
        <v>8739.797917468208</v>
      </c>
      <c r="Z58" s="381">
        <f t="shared" si="6"/>
        <v>9549.771955808113</v>
      </c>
      <c r="AA58" s="384">
        <f t="shared" si="7"/>
        <v>3.9415013909475523</v>
      </c>
      <c r="AB58" s="384">
        <f t="shared" si="8"/>
        <v>3.9799930009537303</v>
      </c>
      <c r="AG58" s="393"/>
      <c r="AH58" s="394"/>
      <c r="AI58" s="395"/>
      <c r="AJ58" s="388"/>
      <c r="AK58" s="388"/>
      <c r="AL58" s="388"/>
      <c r="AM58" s="388"/>
      <c r="AN58" s="388"/>
      <c r="AO58" s="388"/>
      <c r="AP58" s="388"/>
    </row>
    <row r="59" spans="1:42" ht="15" thickBot="1">
      <c r="A59" s="215" t="s">
        <v>240</v>
      </c>
      <c r="B59" s="154" t="s">
        <v>73</v>
      </c>
      <c r="C59" s="153" t="s">
        <v>370</v>
      </c>
      <c r="D59" s="154" t="s">
        <v>92</v>
      </c>
      <c r="E59" s="189">
        <f>SUMIFS('PIB-Mpal 2015-2020 Corrient '!H$5:H$759,'PIB-Mpal 2015-2020 Corrient '!$A$5:$A$759,$W$2,'PIB-Mpal 2015-2020 Corrient '!$E$5:$E$759,$A59)</f>
        <v>42.684396961688414</v>
      </c>
      <c r="F59" s="189">
        <f>SUMIFS('PIB-Mpal 2015-2020 Corrient '!I$5:I$759,'PIB-Mpal 2015-2020 Corrient '!$A$5:$A$759,$W$2,'PIB-Mpal 2015-2020 Corrient '!$E$5:$E$759,$A59)</f>
        <v>1.7209360620581151</v>
      </c>
      <c r="G59" s="189">
        <f>SUMIFS('PIB-Mpal 2015-2020 Corrient '!K$5:K$759,'PIB-Mpal 2015-2020 Corrient '!$A$5:$A$759,$W$2,'PIB-Mpal 2015-2020 Corrient '!$E$5:$E$759,$A59)</f>
        <v>76.94178035946658</v>
      </c>
      <c r="H59" s="189">
        <f>SUMIFS('PIB-Mpal 2015-2020 Corrient '!L$5:L$759,'PIB-Mpal 2015-2020 Corrient '!$A$5:$A$759,$W$2,'PIB-Mpal 2015-2020 Corrient '!$E$5:$E$759,$A59)</f>
        <v>62.19323334012361</v>
      </c>
      <c r="I59" s="189">
        <f>SUMIFS('PIB-Mpal 2015-2020 Corrient '!N$5:N$759,'PIB-Mpal 2015-2020 Corrient '!$A$5:$A$759,$W$2,'PIB-Mpal 2015-2020 Corrient '!$E$5:$E$759,$A59)</f>
        <v>28.359166345978288</v>
      </c>
      <c r="J59" s="189">
        <f>SUMIFS('PIB-Mpal 2015-2020 Corrient '!O$5:O$759,'PIB-Mpal 2015-2020 Corrient '!$A$5:$A$759,$W$2,'PIB-Mpal 2015-2020 Corrient '!$E$5:$E$759,$A59)</f>
        <v>112.40356348067904</v>
      </c>
      <c r="K59" s="189">
        <f>SUMIFS('PIB-Mpal 2015-2020 Corrient '!P$5:P$759,'PIB-Mpal 2015-2020 Corrient '!$A$5:$A$759,$W$2,'PIB-Mpal 2015-2020 Corrient '!$E$5:$E$759,$A59)</f>
        <v>18.817121615811534</v>
      </c>
      <c r="L59" s="189">
        <f>SUMIFS('PIB-Mpal 2015-2020 Corrient '!Q$5:Q$759,'PIB-Mpal 2015-2020 Corrient '!$A$5:$A$759,$W$2,'PIB-Mpal 2015-2020 Corrient '!$E$5:$E$759,$A59)</f>
        <v>22.309406492100205</v>
      </c>
      <c r="M59" s="189">
        <f>SUMIFS('PIB-Mpal 2015-2020 Corrient '!R$5:R$759,'PIB-Mpal 2015-2020 Corrient '!$A$5:$A$759,$W$2,'PIB-Mpal 2015-2020 Corrient '!$E$5:$E$759,$A59)</f>
        <v>46.596999376571965</v>
      </c>
      <c r="N59" s="189">
        <f>SUMIFS('PIB-Mpal 2015-2020 Corrient '!S$5:S$759,'PIB-Mpal 2015-2020 Corrient '!$A$5:$A$759,$W$2,'PIB-Mpal 2015-2020 Corrient '!$E$5:$E$759,$A59)</f>
        <v>54.1801588448169</v>
      </c>
      <c r="O59" s="189">
        <f>SUMIFS('PIB-Mpal 2015-2020 Corrient '!T$5:T$759,'PIB-Mpal 2015-2020 Corrient '!$A$5:$A$759,$W$2,'PIB-Mpal 2015-2020 Corrient '!$E$5:$E$759,$A59)</f>
        <v>83.914275997205</v>
      </c>
      <c r="P59" s="247">
        <f>SUMIFS('PIB-Mpal 2015-2020 Corrient '!U$5:U$759,'PIB-Mpal 2015-2020 Corrient '!$A$5:$A$759,$W$2,'PIB-Mpal 2015-2020 Corrient '!$E$5:$E$759,$A59)</f>
        <v>16.067350233317605</v>
      </c>
      <c r="Q59" s="252">
        <f>SUMIFS('PIB-Mpal 2015-2020 Corrient '!J$5:J$759,'PIB-Mpal 2015-2020 Corrient '!$A$5:$A$759,$W$2,'PIB-Mpal 2015-2020 Corrient '!$E$5:$E$759,$A59)</f>
        <v>44.40533302374653</v>
      </c>
      <c r="R59" s="142">
        <f>SUMIFS('PIB-Mpal 2015-2020 Corrient '!M$5:M$759,'PIB-Mpal 2015-2020 Corrient '!$A$5:$A$759,$W$2,'PIB-Mpal 2015-2020 Corrient '!$E$5:$E$759,$A59)</f>
        <v>139.1350136995902</v>
      </c>
      <c r="S59" s="190">
        <f>SUMIFS('PIB-Mpal 2015-2020 Corrient '!V$5:V$759,'PIB-Mpal 2015-2020 Corrient '!$A$5:$A$759,$W$2,'PIB-Mpal 2015-2020 Corrient '!$E$5:$E$759,$A59)</f>
        <v>382.64804238648054</v>
      </c>
      <c r="T59" s="308">
        <f>SUMIFS('PIB-Mpal 2015-2020 Corrient '!W$5:W$759,'PIB-Mpal 2015-2020 Corrient '!$A$5:$A$759,$W$2,'PIB-Mpal 2015-2020 Corrient '!$E$5:$E$759,$A59)</f>
        <v>566.1883891098173</v>
      </c>
      <c r="U59" s="301">
        <f>SUMIFS('PIB-Mpal 2015-2020 Corrient '!X$5:X$759,'PIB-Mpal 2015-2020 Corrient '!$A$5:$A$759,$W$2,'PIB-Mpal 2015-2020 Corrient '!$E$5:$E$759,$A59)</f>
        <v>52.47357833290764</v>
      </c>
      <c r="V59" s="195">
        <f>SUMIFS('PIB-Mpal 2015-2020 Corrient '!Y$5:Y$759,'PIB-Mpal 2015-2020 Corrient '!$A$5:$A$759,$W$2,'PIB-Mpal 2015-2020 Corrient '!$E$5:$E$759,$A59)</f>
        <v>618.661967442725</v>
      </c>
      <c r="W59" s="191">
        <f t="shared" si="3"/>
        <v>0.00416925892062419</v>
      </c>
      <c r="X59" s="379">
        <f>INDEX(POBLACION!$C$4:$W$128,MATCH(A59,POBLACION!$A$4:$A$128,0),MATCH($W$2,POBLACION!$C$3:$W$3,0))</f>
        <v>42919</v>
      </c>
      <c r="Y59" s="369">
        <f t="shared" si="5"/>
        <v>13192.021927580263</v>
      </c>
      <c r="Z59" s="381">
        <f t="shared" si="6"/>
        <v>14414.640775477643</v>
      </c>
      <c r="AA59" s="384">
        <f t="shared" si="7"/>
        <v>4.120311364514812</v>
      </c>
      <c r="AB59" s="384">
        <f t="shared" si="8"/>
        <v>4.1588038238888645</v>
      </c>
      <c r="AG59" s="393"/>
      <c r="AH59" s="394"/>
      <c r="AI59" s="395"/>
      <c r="AJ59" s="388"/>
      <c r="AK59" s="388"/>
      <c r="AL59" s="388"/>
      <c r="AM59" s="388"/>
      <c r="AN59" s="388"/>
      <c r="AO59" s="388"/>
      <c r="AP59" s="388"/>
    </row>
    <row r="60" spans="1:42" ht="15" thickBot="1">
      <c r="A60" s="217" t="s">
        <v>93</v>
      </c>
      <c r="B60" s="212" t="s">
        <v>374</v>
      </c>
      <c r="C60" s="212"/>
      <c r="D60" s="207"/>
      <c r="E60" s="208">
        <f>SUM(E61:E79)</f>
        <v>616.4064971945531</v>
      </c>
      <c r="F60" s="208">
        <f aca="true" t="shared" si="13" ref="F60:X60">SUM(F61:F79)</f>
        <v>394.67657343733526</v>
      </c>
      <c r="G60" s="208">
        <f t="shared" si="13"/>
        <v>41.04583891622714</v>
      </c>
      <c r="H60" s="208">
        <f t="shared" si="13"/>
        <v>126.42066626865152</v>
      </c>
      <c r="I60" s="208">
        <f t="shared" si="13"/>
        <v>119.62066145749195</v>
      </c>
      <c r="J60" s="208">
        <f t="shared" si="13"/>
        <v>426.1203596092742</v>
      </c>
      <c r="K60" s="208">
        <f t="shared" si="13"/>
        <v>82.13182007735779</v>
      </c>
      <c r="L60" s="208">
        <f t="shared" si="13"/>
        <v>52.55319433023355</v>
      </c>
      <c r="M60" s="208">
        <f t="shared" si="13"/>
        <v>209.2336919888715</v>
      </c>
      <c r="N60" s="208">
        <f t="shared" si="13"/>
        <v>270.6361309616425</v>
      </c>
      <c r="O60" s="208">
        <f t="shared" si="13"/>
        <v>487.2420152578612</v>
      </c>
      <c r="P60" s="218">
        <f t="shared" si="13"/>
        <v>75.65862550443732</v>
      </c>
      <c r="Q60" s="289">
        <f t="shared" si="13"/>
        <v>1011.0830706318885</v>
      </c>
      <c r="R60" s="208">
        <f t="shared" si="13"/>
        <v>167.46650518487863</v>
      </c>
      <c r="S60" s="209">
        <f t="shared" si="13"/>
        <v>1723.1964991871698</v>
      </c>
      <c r="T60" s="309">
        <f t="shared" si="13"/>
        <v>2901.7460750039363</v>
      </c>
      <c r="U60" s="282">
        <f t="shared" si="13"/>
        <v>268.93368344980416</v>
      </c>
      <c r="V60" s="218">
        <f t="shared" si="13"/>
        <v>3170.679758453741</v>
      </c>
      <c r="W60" s="210">
        <f t="shared" si="3"/>
        <v>0.021367702498375492</v>
      </c>
      <c r="X60" s="309">
        <f t="shared" si="13"/>
        <v>214806</v>
      </c>
      <c r="Y60" s="369">
        <f t="shared" si="5"/>
        <v>13508.682601994062</v>
      </c>
      <c r="Z60" s="381">
        <f t="shared" si="6"/>
        <v>14760.666640846817</v>
      </c>
      <c r="AA60" s="384">
        <f t="shared" si="7"/>
        <v>4.130612997683638</v>
      </c>
      <c r="AB60" s="384">
        <f t="shared" si="8"/>
        <v>4.169105972114616</v>
      </c>
      <c r="AG60" s="393"/>
      <c r="AH60" s="394"/>
      <c r="AI60" s="395"/>
      <c r="AJ60" s="388"/>
      <c r="AK60" s="388"/>
      <c r="AL60" s="388"/>
      <c r="AM60" s="388"/>
      <c r="AN60" s="388"/>
      <c r="AO60" s="388"/>
      <c r="AP60" s="388"/>
    </row>
    <row r="61" spans="1:42" ht="15">
      <c r="A61" s="216" t="s">
        <v>241</v>
      </c>
      <c r="B61" s="196" t="s">
        <v>95</v>
      </c>
      <c r="C61" s="203" t="s">
        <v>375</v>
      </c>
      <c r="D61" s="196" t="s">
        <v>96</v>
      </c>
      <c r="E61" s="204">
        <f>SUMIFS('PIB-Mpal 2015-2020 Corrient '!H$5:H$759,'PIB-Mpal 2015-2020 Corrient '!$A$5:$A$759,$W$2,'PIB-Mpal 2015-2020 Corrient '!$E$5:$E$759,$A61)</f>
        <v>11.21103280046198</v>
      </c>
      <c r="F61" s="204">
        <f>SUMIFS('PIB-Mpal 2015-2020 Corrient '!I$5:I$759,'PIB-Mpal 2015-2020 Corrient '!$A$5:$A$759,$W$2,'PIB-Mpal 2015-2020 Corrient '!$E$5:$E$759,$A61)</f>
        <v>1.6319589962904146</v>
      </c>
      <c r="G61" s="204">
        <f>SUMIFS('PIB-Mpal 2015-2020 Corrient '!K$5:K$759,'PIB-Mpal 2015-2020 Corrient '!$A$5:$A$759,$W$2,'PIB-Mpal 2015-2020 Corrient '!$E$5:$E$759,$A61)</f>
        <v>0.48134973320471464</v>
      </c>
      <c r="H61" s="204">
        <f>SUMIFS('PIB-Mpal 2015-2020 Corrient '!L$5:L$759,'PIB-Mpal 2015-2020 Corrient '!$A$5:$A$759,$W$2,'PIB-Mpal 2015-2020 Corrient '!$E$5:$E$759,$A61)</f>
        <v>1.564340397350171</v>
      </c>
      <c r="I61" s="204">
        <f>SUMIFS('PIB-Mpal 2015-2020 Corrient '!N$5:N$759,'PIB-Mpal 2015-2020 Corrient '!$A$5:$A$759,$W$2,'PIB-Mpal 2015-2020 Corrient '!$E$5:$E$759,$A61)</f>
        <v>3.3093124776369045</v>
      </c>
      <c r="J61" s="204">
        <f>SUMIFS('PIB-Mpal 2015-2020 Corrient '!O$5:O$759,'PIB-Mpal 2015-2020 Corrient '!$A$5:$A$759,$W$2,'PIB-Mpal 2015-2020 Corrient '!$E$5:$E$759,$A61)</f>
        <v>1.8057801259734134</v>
      </c>
      <c r="K61" s="204">
        <f>SUMIFS('PIB-Mpal 2015-2020 Corrient '!P$5:P$759,'PIB-Mpal 2015-2020 Corrient '!$A$5:$A$759,$W$2,'PIB-Mpal 2015-2020 Corrient '!$E$5:$E$759,$A61)</f>
        <v>0.6901762312769285</v>
      </c>
      <c r="L61" s="204">
        <f>SUMIFS('PIB-Mpal 2015-2020 Corrient '!Q$5:Q$759,'PIB-Mpal 2015-2020 Corrient '!$A$5:$A$759,$W$2,'PIB-Mpal 2015-2020 Corrient '!$E$5:$E$759,$A61)</f>
        <v>0.23761783598168842</v>
      </c>
      <c r="M61" s="204">
        <f>SUMIFS('PIB-Mpal 2015-2020 Corrient '!R$5:R$759,'PIB-Mpal 2015-2020 Corrient '!$A$5:$A$759,$W$2,'PIB-Mpal 2015-2020 Corrient '!$E$5:$E$759,$A61)</f>
        <v>1.2975117184633644</v>
      </c>
      <c r="N61" s="204">
        <f>SUMIFS('PIB-Mpal 2015-2020 Corrient '!S$5:S$759,'PIB-Mpal 2015-2020 Corrient '!$A$5:$A$759,$W$2,'PIB-Mpal 2015-2020 Corrient '!$E$5:$E$759,$A61)</f>
        <v>2.5765818394117606</v>
      </c>
      <c r="O61" s="204">
        <f>SUMIFS('PIB-Mpal 2015-2020 Corrient '!T$5:T$759,'PIB-Mpal 2015-2020 Corrient '!$A$5:$A$759,$W$2,'PIB-Mpal 2015-2020 Corrient '!$E$5:$E$759,$A61)</f>
        <v>7.43680568862081</v>
      </c>
      <c r="P61" s="278">
        <f>SUMIFS('PIB-Mpal 2015-2020 Corrient '!U$5:U$759,'PIB-Mpal 2015-2020 Corrient '!$A$5:$A$759,$W$2,'PIB-Mpal 2015-2020 Corrient '!$E$5:$E$759,$A61)</f>
        <v>0.7043717371178845</v>
      </c>
      <c r="Q61" s="252">
        <f>SUMIFS('PIB-Mpal 2015-2020 Corrient '!J$5:J$759,'PIB-Mpal 2015-2020 Corrient '!$A$5:$A$759,$W$2,'PIB-Mpal 2015-2020 Corrient '!$E$5:$E$759,$A61)</f>
        <v>12.842991796752395</v>
      </c>
      <c r="R61" s="142">
        <f>SUMIFS('PIB-Mpal 2015-2020 Corrient '!M$5:M$759,'PIB-Mpal 2015-2020 Corrient '!$A$5:$A$759,$W$2,'PIB-Mpal 2015-2020 Corrient '!$E$5:$E$759,$A61)</f>
        <v>2.0456901305548856</v>
      </c>
      <c r="S61" s="205">
        <f>SUMIFS('PIB-Mpal 2015-2020 Corrient '!V$5:V$759,'PIB-Mpal 2015-2020 Corrient '!$A$5:$A$759,$W$2,'PIB-Mpal 2015-2020 Corrient '!$E$5:$E$759,$A61)</f>
        <v>18.058157654482752</v>
      </c>
      <c r="T61" s="310">
        <f>SUMIFS('PIB-Mpal 2015-2020 Corrient '!W$5:W$759,'PIB-Mpal 2015-2020 Corrient '!$A$5:$A$759,$W$2,'PIB-Mpal 2015-2020 Corrient '!$E$5:$E$759,$A61)</f>
        <v>32.946839581790044</v>
      </c>
      <c r="U61" s="302">
        <f>SUMIFS('PIB-Mpal 2015-2020 Corrient '!X$5:X$759,'PIB-Mpal 2015-2020 Corrient '!$A$5:$A$759,$W$2,'PIB-Mpal 2015-2020 Corrient '!$E$5:$E$759,$A61)</f>
        <v>3.053535295880905</v>
      </c>
      <c r="V61" s="193">
        <f>SUMIFS('PIB-Mpal 2015-2020 Corrient '!Y$5:Y$759,'PIB-Mpal 2015-2020 Corrient '!$A$5:$A$759,$W$2,'PIB-Mpal 2015-2020 Corrient '!$E$5:$E$759,$A61)</f>
        <v>36.00037487767095</v>
      </c>
      <c r="W61" s="194">
        <f t="shared" si="3"/>
        <v>0.00024261210807085892</v>
      </c>
      <c r="X61" s="379">
        <f>INDEX(POBLACION!$C$4:$W$128,MATCH(A61,POBLACION!$A$4:$A$128,0),MATCH($W$2,POBLACION!$C$3:$W$3,0))</f>
        <v>2775</v>
      </c>
      <c r="Y61" s="369">
        <f t="shared" si="5"/>
        <v>11872.734984428846</v>
      </c>
      <c r="Z61" s="381">
        <f t="shared" si="6"/>
        <v>12973.108064025568</v>
      </c>
      <c r="AA61" s="384">
        <f t="shared" si="7"/>
        <v>4.0745507738683635</v>
      </c>
      <c r="AB61" s="384">
        <f t="shared" si="8"/>
        <v>4.113044035710153</v>
      </c>
      <c r="AG61" s="393"/>
      <c r="AH61" s="394"/>
      <c r="AI61" s="395"/>
      <c r="AJ61" s="388"/>
      <c r="AK61" s="388"/>
      <c r="AL61" s="388"/>
      <c r="AM61" s="388"/>
      <c r="AN61" s="388"/>
      <c r="AO61" s="388"/>
      <c r="AP61" s="388"/>
    </row>
    <row r="62" spans="1:42" ht="15">
      <c r="A62" s="117" t="s">
        <v>242</v>
      </c>
      <c r="B62" s="114" t="s">
        <v>95</v>
      </c>
      <c r="C62" s="115" t="s">
        <v>376</v>
      </c>
      <c r="D62" s="114" t="s">
        <v>98</v>
      </c>
      <c r="E62" s="141">
        <f>SUMIFS('PIB-Mpal 2015-2020 Corrient '!H$5:H$759,'PIB-Mpal 2015-2020 Corrient '!$A$5:$A$759,$W$2,'PIB-Mpal 2015-2020 Corrient '!$E$5:$E$759,$A62)</f>
        <v>47.45155037053809</v>
      </c>
      <c r="F62" s="141">
        <f>SUMIFS('PIB-Mpal 2015-2020 Corrient '!I$5:I$759,'PIB-Mpal 2015-2020 Corrient '!$A$5:$A$759,$W$2,'PIB-Mpal 2015-2020 Corrient '!$E$5:$E$759,$A62)</f>
        <v>2.0470157972651393</v>
      </c>
      <c r="G62" s="141">
        <f>SUMIFS('PIB-Mpal 2015-2020 Corrient '!K$5:K$759,'PIB-Mpal 2015-2020 Corrient '!$A$5:$A$759,$W$2,'PIB-Mpal 2015-2020 Corrient '!$E$5:$E$759,$A62)</f>
        <v>0.9913308252634118</v>
      </c>
      <c r="H62" s="141">
        <f>SUMIFS('PIB-Mpal 2015-2020 Corrient '!L$5:L$759,'PIB-Mpal 2015-2020 Corrient '!$A$5:$A$759,$W$2,'PIB-Mpal 2015-2020 Corrient '!$E$5:$E$759,$A62)</f>
        <v>6.389003963735057</v>
      </c>
      <c r="I62" s="141">
        <f>SUMIFS('PIB-Mpal 2015-2020 Corrient '!N$5:N$759,'PIB-Mpal 2015-2020 Corrient '!$A$5:$A$759,$W$2,'PIB-Mpal 2015-2020 Corrient '!$E$5:$E$759,$A62)</f>
        <v>15.927854755306633</v>
      </c>
      <c r="J62" s="141">
        <f>SUMIFS('PIB-Mpal 2015-2020 Corrient '!O$5:O$759,'PIB-Mpal 2015-2020 Corrient '!$A$5:$A$759,$W$2,'PIB-Mpal 2015-2020 Corrient '!$E$5:$E$759,$A62)</f>
        <v>8.21577735707239</v>
      </c>
      <c r="K62" s="141">
        <f>SUMIFS('PIB-Mpal 2015-2020 Corrient '!P$5:P$759,'PIB-Mpal 2015-2020 Corrient '!$A$5:$A$759,$W$2,'PIB-Mpal 2015-2020 Corrient '!$E$5:$E$759,$A62)</f>
        <v>1.919133830404108</v>
      </c>
      <c r="L62" s="141">
        <f>SUMIFS('PIB-Mpal 2015-2020 Corrient '!Q$5:Q$759,'PIB-Mpal 2015-2020 Corrient '!$A$5:$A$759,$W$2,'PIB-Mpal 2015-2020 Corrient '!$E$5:$E$759,$A62)</f>
        <v>1.2822601809542182</v>
      </c>
      <c r="M62" s="141">
        <f>SUMIFS('PIB-Mpal 2015-2020 Corrient '!R$5:R$759,'PIB-Mpal 2015-2020 Corrient '!$A$5:$A$759,$W$2,'PIB-Mpal 2015-2020 Corrient '!$E$5:$E$759,$A62)</f>
        <v>4.309321420986637</v>
      </c>
      <c r="N62" s="141">
        <f>SUMIFS('PIB-Mpal 2015-2020 Corrient '!S$5:S$759,'PIB-Mpal 2015-2020 Corrient '!$A$5:$A$759,$W$2,'PIB-Mpal 2015-2020 Corrient '!$E$5:$E$759,$A62)</f>
        <v>6.965472987575221</v>
      </c>
      <c r="O62" s="141">
        <f>SUMIFS('PIB-Mpal 2015-2020 Corrient '!T$5:T$759,'PIB-Mpal 2015-2020 Corrient '!$A$5:$A$759,$W$2,'PIB-Mpal 2015-2020 Corrient '!$E$5:$E$759,$A62)</f>
        <v>9.140510590812376</v>
      </c>
      <c r="P62" s="246">
        <f>SUMIFS('PIB-Mpal 2015-2020 Corrient '!U$5:U$759,'PIB-Mpal 2015-2020 Corrient '!$A$5:$A$759,$W$2,'PIB-Mpal 2015-2020 Corrient '!$E$5:$E$759,$A62)</f>
        <v>2.0668501326535145</v>
      </c>
      <c r="Q62" s="252">
        <f>SUMIFS('PIB-Mpal 2015-2020 Corrient '!J$5:J$759,'PIB-Mpal 2015-2020 Corrient '!$A$5:$A$759,$W$2,'PIB-Mpal 2015-2020 Corrient '!$E$5:$E$759,$A62)</f>
        <v>49.498566167803226</v>
      </c>
      <c r="R62" s="142">
        <f>SUMIFS('PIB-Mpal 2015-2020 Corrient '!M$5:M$759,'PIB-Mpal 2015-2020 Corrient '!$A$5:$A$759,$W$2,'PIB-Mpal 2015-2020 Corrient '!$E$5:$E$759,$A62)</f>
        <v>7.380334788998469</v>
      </c>
      <c r="S62" s="143">
        <f>SUMIFS('PIB-Mpal 2015-2020 Corrient '!V$5:V$759,'PIB-Mpal 2015-2020 Corrient '!$A$5:$A$759,$W$2,'PIB-Mpal 2015-2020 Corrient '!$E$5:$E$759,$A62)</f>
        <v>49.8271812557651</v>
      </c>
      <c r="T62" s="307">
        <f>SUMIFS('PIB-Mpal 2015-2020 Corrient '!W$5:W$759,'PIB-Mpal 2015-2020 Corrient '!$A$5:$A$759,$W$2,'PIB-Mpal 2015-2020 Corrient '!$E$5:$E$759,$A62)</f>
        <v>106.7060822125668</v>
      </c>
      <c r="U62" s="300">
        <f>SUMIFS('PIB-Mpal 2015-2020 Corrient '!X$5:X$759,'PIB-Mpal 2015-2020 Corrient '!$A$5:$A$759,$W$2,'PIB-Mpal 2015-2020 Corrient '!$E$5:$E$759,$A62)</f>
        <v>9.889728470024934</v>
      </c>
      <c r="V62" s="181">
        <f>SUMIFS('PIB-Mpal 2015-2020 Corrient '!Y$5:Y$759,'PIB-Mpal 2015-2020 Corrient '!$A$5:$A$759,$W$2,'PIB-Mpal 2015-2020 Corrient '!$E$5:$E$759,$A62)</f>
        <v>116.59581068259173</v>
      </c>
      <c r="W62" s="185">
        <f t="shared" si="3"/>
        <v>0.0007857572460857779</v>
      </c>
      <c r="X62" s="379">
        <f>INDEX(POBLACION!$C$4:$W$128,MATCH(A62,POBLACION!$A$4:$A$128,0),MATCH($W$2,POBLACION!$C$3:$W$3,0))</f>
        <v>7230</v>
      </c>
      <c r="Y62" s="369">
        <f t="shared" si="5"/>
        <v>14758.794220272033</v>
      </c>
      <c r="Z62" s="381">
        <f t="shared" si="6"/>
        <v>16126.668144203559</v>
      </c>
      <c r="AA62" s="384">
        <f t="shared" si="7"/>
        <v>4.169050877482072</v>
      </c>
      <c r="AB62" s="384">
        <f t="shared" si="8"/>
        <v>4.2075446490965716</v>
      </c>
      <c r="AG62" s="393"/>
      <c r="AH62" s="394"/>
      <c r="AI62" s="395"/>
      <c r="AJ62" s="388"/>
      <c r="AK62" s="388"/>
      <c r="AL62" s="388"/>
      <c r="AM62" s="388"/>
      <c r="AN62" s="388"/>
      <c r="AO62" s="388"/>
      <c r="AP62" s="388"/>
    </row>
    <row r="63" spans="1:42" ht="15">
      <c r="A63" s="117" t="s">
        <v>243</v>
      </c>
      <c r="B63" s="114" t="s">
        <v>95</v>
      </c>
      <c r="C63" s="115" t="s">
        <v>375</v>
      </c>
      <c r="D63" s="114" t="s">
        <v>99</v>
      </c>
      <c r="E63" s="141">
        <f>SUMIFS('PIB-Mpal 2015-2020 Corrient '!H$5:H$759,'PIB-Mpal 2015-2020 Corrient '!$A$5:$A$759,$W$2,'PIB-Mpal 2015-2020 Corrient '!$E$5:$E$759,$A63)</f>
        <v>12.649635014863769</v>
      </c>
      <c r="F63" s="141">
        <f>SUMIFS('PIB-Mpal 2015-2020 Corrient '!I$5:I$759,'PIB-Mpal 2015-2020 Corrient '!$A$5:$A$759,$W$2,'PIB-Mpal 2015-2020 Corrient '!$E$5:$E$759,$A63)</f>
        <v>0</v>
      </c>
      <c r="G63" s="141">
        <f>SUMIFS('PIB-Mpal 2015-2020 Corrient '!K$5:K$759,'PIB-Mpal 2015-2020 Corrient '!$A$5:$A$759,$W$2,'PIB-Mpal 2015-2020 Corrient '!$E$5:$E$759,$A63)</f>
        <v>1.4383965302820967</v>
      </c>
      <c r="H63" s="141">
        <f>SUMIFS('PIB-Mpal 2015-2020 Corrient '!L$5:L$759,'PIB-Mpal 2015-2020 Corrient '!$A$5:$A$759,$W$2,'PIB-Mpal 2015-2020 Corrient '!$E$5:$E$759,$A63)</f>
        <v>1.8683421178486677</v>
      </c>
      <c r="I63" s="141">
        <f>SUMIFS('PIB-Mpal 2015-2020 Corrient '!N$5:N$759,'PIB-Mpal 2015-2020 Corrient '!$A$5:$A$759,$W$2,'PIB-Mpal 2015-2020 Corrient '!$E$5:$E$759,$A63)</f>
        <v>1.6437436257070321</v>
      </c>
      <c r="J63" s="141">
        <f>SUMIFS('PIB-Mpal 2015-2020 Corrient '!O$5:O$759,'PIB-Mpal 2015-2020 Corrient '!$A$5:$A$759,$W$2,'PIB-Mpal 2015-2020 Corrient '!$E$5:$E$759,$A63)</f>
        <v>6.7467612954931075</v>
      </c>
      <c r="K63" s="141">
        <f>SUMIFS('PIB-Mpal 2015-2020 Corrient '!P$5:P$759,'PIB-Mpal 2015-2020 Corrient '!$A$5:$A$759,$W$2,'PIB-Mpal 2015-2020 Corrient '!$E$5:$E$759,$A63)</f>
        <v>1.8757144242788701</v>
      </c>
      <c r="L63" s="141">
        <f>SUMIFS('PIB-Mpal 2015-2020 Corrient '!Q$5:Q$759,'PIB-Mpal 2015-2020 Corrient '!$A$5:$A$759,$W$2,'PIB-Mpal 2015-2020 Corrient '!$E$5:$E$759,$A63)</f>
        <v>1.0562458739608631</v>
      </c>
      <c r="M63" s="141">
        <f>SUMIFS('PIB-Mpal 2015-2020 Corrient '!R$5:R$759,'PIB-Mpal 2015-2020 Corrient '!$A$5:$A$759,$W$2,'PIB-Mpal 2015-2020 Corrient '!$E$5:$E$759,$A63)</f>
        <v>4.947345674973086</v>
      </c>
      <c r="N63" s="141">
        <f>SUMIFS('PIB-Mpal 2015-2020 Corrient '!S$5:S$759,'PIB-Mpal 2015-2020 Corrient '!$A$5:$A$759,$W$2,'PIB-Mpal 2015-2020 Corrient '!$E$5:$E$759,$A63)</f>
        <v>5.392410274569674</v>
      </c>
      <c r="O63" s="141">
        <f>SUMIFS('PIB-Mpal 2015-2020 Corrient '!T$5:T$759,'PIB-Mpal 2015-2020 Corrient '!$A$5:$A$759,$W$2,'PIB-Mpal 2015-2020 Corrient '!$E$5:$E$759,$A63)</f>
        <v>11.825457517454693</v>
      </c>
      <c r="P63" s="246">
        <f>SUMIFS('PIB-Mpal 2015-2020 Corrient '!U$5:U$759,'PIB-Mpal 2015-2020 Corrient '!$A$5:$A$759,$W$2,'PIB-Mpal 2015-2020 Corrient '!$E$5:$E$759,$A63)</f>
        <v>2.4329946876568314</v>
      </c>
      <c r="Q63" s="252">
        <f>SUMIFS('PIB-Mpal 2015-2020 Corrient '!J$5:J$759,'PIB-Mpal 2015-2020 Corrient '!$A$5:$A$759,$W$2,'PIB-Mpal 2015-2020 Corrient '!$E$5:$E$759,$A63)</f>
        <v>12.649635014863769</v>
      </c>
      <c r="R63" s="142">
        <f>SUMIFS('PIB-Mpal 2015-2020 Corrient '!M$5:M$759,'PIB-Mpal 2015-2020 Corrient '!$A$5:$A$759,$W$2,'PIB-Mpal 2015-2020 Corrient '!$E$5:$E$759,$A63)</f>
        <v>3.3067386481307643</v>
      </c>
      <c r="S63" s="143">
        <f>SUMIFS('PIB-Mpal 2015-2020 Corrient '!V$5:V$759,'PIB-Mpal 2015-2020 Corrient '!$A$5:$A$759,$W$2,'PIB-Mpal 2015-2020 Corrient '!$E$5:$E$759,$A63)</f>
        <v>35.92067337409416</v>
      </c>
      <c r="T63" s="307">
        <f>SUMIFS('PIB-Mpal 2015-2020 Corrient '!W$5:W$759,'PIB-Mpal 2015-2020 Corrient '!$A$5:$A$759,$W$2,'PIB-Mpal 2015-2020 Corrient '!$E$5:$E$759,$A63)</f>
        <v>51.87704703708869</v>
      </c>
      <c r="U63" s="300">
        <f>SUMIFS('PIB-Mpal 2015-2020 Corrient '!X$5:X$759,'PIB-Mpal 2015-2020 Corrient '!$A$5:$A$759,$W$2,'PIB-Mpal 2015-2020 Corrient '!$E$5:$E$759,$A63)</f>
        <v>4.807881338631316</v>
      </c>
      <c r="V63" s="181">
        <f>SUMIFS('PIB-Mpal 2015-2020 Corrient '!Y$5:Y$759,'PIB-Mpal 2015-2020 Corrient '!$A$5:$A$759,$W$2,'PIB-Mpal 2015-2020 Corrient '!$E$5:$E$759,$A63)</f>
        <v>56.684928375720006</v>
      </c>
      <c r="W63" s="185">
        <f t="shared" si="3"/>
        <v>0.00038200852118373265</v>
      </c>
      <c r="X63" s="379">
        <f>INDEX(POBLACION!$C$4:$W$128,MATCH(A63,POBLACION!$A$4:$A$128,0),MATCH($W$2,POBLACION!$C$3:$W$3,0))</f>
        <v>5241</v>
      </c>
      <c r="Y63" s="369">
        <f t="shared" si="5"/>
        <v>9898.310825622722</v>
      </c>
      <c r="Z63" s="381">
        <f t="shared" si="6"/>
        <v>10815.670363617632</v>
      </c>
      <c r="AA63" s="384">
        <f t="shared" si="7"/>
        <v>3.9955610873548397</v>
      </c>
      <c r="AB63" s="384">
        <f t="shared" si="8"/>
        <v>4.03405344251736</v>
      </c>
      <c r="AG63" s="393"/>
      <c r="AH63" s="394"/>
      <c r="AI63" s="395"/>
      <c r="AJ63" s="388"/>
      <c r="AK63" s="388"/>
      <c r="AL63" s="388"/>
      <c r="AM63" s="388"/>
      <c r="AN63" s="388"/>
      <c r="AO63" s="388"/>
      <c r="AP63" s="388"/>
    </row>
    <row r="64" spans="1:42" ht="15">
      <c r="A64" s="117" t="s">
        <v>244</v>
      </c>
      <c r="B64" s="114" t="s">
        <v>95</v>
      </c>
      <c r="C64" s="115" t="s">
        <v>375</v>
      </c>
      <c r="D64" s="114" t="s">
        <v>100</v>
      </c>
      <c r="E64" s="141">
        <f>SUMIFS('PIB-Mpal 2015-2020 Corrient '!H$5:H$759,'PIB-Mpal 2015-2020 Corrient '!$A$5:$A$759,$W$2,'PIB-Mpal 2015-2020 Corrient '!$E$5:$E$759,$A64)</f>
        <v>10.24525683865641</v>
      </c>
      <c r="F64" s="141">
        <f>SUMIFS('PIB-Mpal 2015-2020 Corrient '!I$5:I$759,'PIB-Mpal 2015-2020 Corrient '!$A$5:$A$759,$W$2,'PIB-Mpal 2015-2020 Corrient '!$E$5:$E$759,$A64)</f>
        <v>338.17705080968756</v>
      </c>
      <c r="G64" s="141">
        <f>SUMIFS('PIB-Mpal 2015-2020 Corrient '!K$5:K$759,'PIB-Mpal 2015-2020 Corrient '!$A$5:$A$759,$W$2,'PIB-Mpal 2015-2020 Corrient '!$E$5:$E$759,$A64)</f>
        <v>4.2291342630457605</v>
      </c>
      <c r="H64" s="141">
        <f>SUMIFS('PIB-Mpal 2015-2020 Corrient '!L$5:L$759,'PIB-Mpal 2015-2020 Corrient '!$A$5:$A$759,$W$2,'PIB-Mpal 2015-2020 Corrient '!$E$5:$E$759,$A64)</f>
        <v>0.5795398780648364</v>
      </c>
      <c r="I64" s="141">
        <f>SUMIFS('PIB-Mpal 2015-2020 Corrient '!N$5:N$759,'PIB-Mpal 2015-2020 Corrient '!$A$5:$A$759,$W$2,'PIB-Mpal 2015-2020 Corrient '!$E$5:$E$759,$A64)</f>
        <v>1.365114837824363</v>
      </c>
      <c r="J64" s="141">
        <f>SUMIFS('PIB-Mpal 2015-2020 Corrient '!O$5:O$759,'PIB-Mpal 2015-2020 Corrient '!$A$5:$A$759,$W$2,'PIB-Mpal 2015-2020 Corrient '!$E$5:$E$759,$A64)</f>
        <v>7.685495875639425</v>
      </c>
      <c r="K64" s="141">
        <f>SUMIFS('PIB-Mpal 2015-2020 Corrient '!P$5:P$759,'PIB-Mpal 2015-2020 Corrient '!$A$5:$A$759,$W$2,'PIB-Mpal 2015-2020 Corrient '!$E$5:$E$759,$A64)</f>
        <v>2.154807299060623</v>
      </c>
      <c r="L64" s="141">
        <f>SUMIFS('PIB-Mpal 2015-2020 Corrient '!Q$5:Q$759,'PIB-Mpal 2015-2020 Corrient '!$A$5:$A$759,$W$2,'PIB-Mpal 2015-2020 Corrient '!$E$5:$E$759,$A64)</f>
        <v>0.8884442560340333</v>
      </c>
      <c r="M64" s="141">
        <f>SUMIFS('PIB-Mpal 2015-2020 Corrient '!R$5:R$759,'PIB-Mpal 2015-2020 Corrient '!$A$5:$A$759,$W$2,'PIB-Mpal 2015-2020 Corrient '!$E$5:$E$759,$A64)</f>
        <v>6.591122924840145</v>
      </c>
      <c r="N64" s="141">
        <f>SUMIFS('PIB-Mpal 2015-2020 Corrient '!S$5:S$759,'PIB-Mpal 2015-2020 Corrient '!$A$5:$A$759,$W$2,'PIB-Mpal 2015-2020 Corrient '!$E$5:$E$759,$A64)</f>
        <v>24.757494627243698</v>
      </c>
      <c r="O64" s="141">
        <f>SUMIFS('PIB-Mpal 2015-2020 Corrient '!T$5:T$759,'PIB-Mpal 2015-2020 Corrient '!$A$5:$A$759,$W$2,'PIB-Mpal 2015-2020 Corrient '!$E$5:$E$759,$A64)</f>
        <v>12.574476626742303</v>
      </c>
      <c r="P64" s="246">
        <f>SUMIFS('PIB-Mpal 2015-2020 Corrient '!U$5:U$759,'PIB-Mpal 2015-2020 Corrient '!$A$5:$A$759,$W$2,'PIB-Mpal 2015-2020 Corrient '!$E$5:$E$759,$A64)</f>
        <v>2.457655724135674</v>
      </c>
      <c r="Q64" s="252">
        <f>SUMIFS('PIB-Mpal 2015-2020 Corrient '!J$5:J$759,'PIB-Mpal 2015-2020 Corrient '!$A$5:$A$759,$W$2,'PIB-Mpal 2015-2020 Corrient '!$E$5:$E$759,$A64)</f>
        <v>348.422307648344</v>
      </c>
      <c r="R64" s="142">
        <f>SUMIFS('PIB-Mpal 2015-2020 Corrient '!M$5:M$759,'PIB-Mpal 2015-2020 Corrient '!$A$5:$A$759,$W$2,'PIB-Mpal 2015-2020 Corrient '!$E$5:$E$759,$A64)</f>
        <v>4.808674141110597</v>
      </c>
      <c r="S64" s="143">
        <f>SUMIFS('PIB-Mpal 2015-2020 Corrient '!V$5:V$759,'PIB-Mpal 2015-2020 Corrient '!$A$5:$A$759,$W$2,'PIB-Mpal 2015-2020 Corrient '!$E$5:$E$759,$A64)</f>
        <v>58.47461217152027</v>
      </c>
      <c r="T64" s="307">
        <f>SUMIFS('PIB-Mpal 2015-2020 Corrient '!W$5:W$759,'PIB-Mpal 2015-2020 Corrient '!$A$5:$A$759,$W$2,'PIB-Mpal 2015-2020 Corrient '!$E$5:$E$759,$A64)</f>
        <v>411.70559396097485</v>
      </c>
      <c r="U64" s="300">
        <f>SUMIFS('PIB-Mpal 2015-2020 Corrient '!X$5:X$759,'PIB-Mpal 2015-2020 Corrient '!$A$5:$A$759,$W$2,'PIB-Mpal 2015-2020 Corrient '!$E$5:$E$759,$A64)</f>
        <v>38.159794460739</v>
      </c>
      <c r="V64" s="181">
        <f>SUMIFS('PIB-Mpal 2015-2020 Corrient '!Y$5:Y$759,'PIB-Mpal 2015-2020 Corrient '!$A$5:$A$759,$W$2,'PIB-Mpal 2015-2020 Corrient '!$E$5:$E$759,$A64)</f>
        <v>449.8653884217139</v>
      </c>
      <c r="W64" s="185">
        <f t="shared" si="3"/>
        <v>0.0030317126031041146</v>
      </c>
      <c r="X64" s="379">
        <f>INDEX(POBLACION!$C$4:$W$128,MATCH(A64,POBLACION!$A$4:$A$128,0),MATCH($W$2,POBLACION!$C$3:$W$3,0))</f>
        <v>9679</v>
      </c>
      <c r="Y64" s="369">
        <f t="shared" si="5"/>
        <v>42535.96383520765</v>
      </c>
      <c r="Z64" s="381">
        <f t="shared" si="6"/>
        <v>46478.498648797795</v>
      </c>
      <c r="AA64" s="384">
        <f t="shared" si="7"/>
        <v>4.628756278061801</v>
      </c>
      <c r="AB64" s="384">
        <f t="shared" si="8"/>
        <v>4.6672520910029</v>
      </c>
      <c r="AG64" s="393"/>
      <c r="AH64" s="394"/>
      <c r="AI64" s="395"/>
      <c r="AJ64" s="388"/>
      <c r="AK64" s="388"/>
      <c r="AL64" s="388"/>
      <c r="AM64" s="388"/>
      <c r="AN64" s="388"/>
      <c r="AO64" s="388"/>
      <c r="AP64" s="388"/>
    </row>
    <row r="65" spans="1:42" ht="15">
      <c r="A65" s="117" t="s">
        <v>245</v>
      </c>
      <c r="B65" s="114" t="s">
        <v>95</v>
      </c>
      <c r="C65" s="115" t="s">
        <v>376</v>
      </c>
      <c r="D65" s="114" t="s">
        <v>101</v>
      </c>
      <c r="E65" s="141">
        <f>SUMIFS('PIB-Mpal 2015-2020 Corrient '!H$5:H$759,'PIB-Mpal 2015-2020 Corrient '!$A$5:$A$759,$W$2,'PIB-Mpal 2015-2020 Corrient '!$E$5:$E$759,$A65)</f>
        <v>33.72727246174947</v>
      </c>
      <c r="F65" s="141">
        <f>SUMIFS('PIB-Mpal 2015-2020 Corrient '!I$5:I$759,'PIB-Mpal 2015-2020 Corrient '!$A$5:$A$759,$W$2,'PIB-Mpal 2015-2020 Corrient '!$E$5:$E$759,$A65)</f>
        <v>0</v>
      </c>
      <c r="G65" s="141">
        <f>SUMIFS('PIB-Mpal 2015-2020 Corrient '!K$5:K$759,'PIB-Mpal 2015-2020 Corrient '!$A$5:$A$759,$W$2,'PIB-Mpal 2015-2020 Corrient '!$E$5:$E$759,$A65)</f>
        <v>2.5071767634804965</v>
      </c>
      <c r="H65" s="141">
        <f>SUMIFS('PIB-Mpal 2015-2020 Corrient '!L$5:L$759,'PIB-Mpal 2015-2020 Corrient '!$A$5:$A$759,$W$2,'PIB-Mpal 2015-2020 Corrient '!$E$5:$E$759,$A65)</f>
        <v>3.8457539448248865</v>
      </c>
      <c r="I65" s="141">
        <f>SUMIFS('PIB-Mpal 2015-2020 Corrient '!N$5:N$759,'PIB-Mpal 2015-2020 Corrient '!$A$5:$A$759,$W$2,'PIB-Mpal 2015-2020 Corrient '!$E$5:$E$759,$A65)</f>
        <v>12.682408010571368</v>
      </c>
      <c r="J65" s="141">
        <f>SUMIFS('PIB-Mpal 2015-2020 Corrient '!O$5:O$759,'PIB-Mpal 2015-2020 Corrient '!$A$5:$A$759,$W$2,'PIB-Mpal 2015-2020 Corrient '!$E$5:$E$759,$A65)</f>
        <v>8.435493233577546</v>
      </c>
      <c r="K65" s="141">
        <f>SUMIFS('PIB-Mpal 2015-2020 Corrient '!P$5:P$759,'PIB-Mpal 2015-2020 Corrient '!$A$5:$A$759,$W$2,'PIB-Mpal 2015-2020 Corrient '!$E$5:$E$759,$A65)</f>
        <v>2.854872667226706</v>
      </c>
      <c r="L65" s="141">
        <f>SUMIFS('PIB-Mpal 2015-2020 Corrient '!Q$5:Q$759,'PIB-Mpal 2015-2020 Corrient '!$A$5:$A$759,$W$2,'PIB-Mpal 2015-2020 Corrient '!$E$5:$E$759,$A65)</f>
        <v>1.88694379633008</v>
      </c>
      <c r="M65" s="141">
        <f>SUMIFS('PIB-Mpal 2015-2020 Corrient '!R$5:R$759,'PIB-Mpal 2015-2020 Corrient '!$A$5:$A$759,$W$2,'PIB-Mpal 2015-2020 Corrient '!$E$5:$E$759,$A65)</f>
        <v>6.124465305927272</v>
      </c>
      <c r="N65" s="141">
        <f>SUMIFS('PIB-Mpal 2015-2020 Corrient '!S$5:S$759,'PIB-Mpal 2015-2020 Corrient '!$A$5:$A$759,$W$2,'PIB-Mpal 2015-2020 Corrient '!$E$5:$E$759,$A65)</f>
        <v>8.156718584582906</v>
      </c>
      <c r="O65" s="141">
        <f>SUMIFS('PIB-Mpal 2015-2020 Corrient '!T$5:T$759,'PIB-Mpal 2015-2020 Corrient '!$A$5:$A$759,$W$2,'PIB-Mpal 2015-2020 Corrient '!$E$5:$E$759,$A65)</f>
        <v>16.707879064051525</v>
      </c>
      <c r="P65" s="246">
        <f>SUMIFS('PIB-Mpal 2015-2020 Corrient '!U$5:U$759,'PIB-Mpal 2015-2020 Corrient '!$A$5:$A$759,$W$2,'PIB-Mpal 2015-2020 Corrient '!$E$5:$E$759,$A65)</f>
        <v>2.787125853669216</v>
      </c>
      <c r="Q65" s="252">
        <f>SUMIFS('PIB-Mpal 2015-2020 Corrient '!J$5:J$759,'PIB-Mpal 2015-2020 Corrient '!$A$5:$A$759,$W$2,'PIB-Mpal 2015-2020 Corrient '!$E$5:$E$759,$A65)</f>
        <v>33.72727246174947</v>
      </c>
      <c r="R65" s="142">
        <f>SUMIFS('PIB-Mpal 2015-2020 Corrient '!M$5:M$759,'PIB-Mpal 2015-2020 Corrient '!$A$5:$A$759,$W$2,'PIB-Mpal 2015-2020 Corrient '!$E$5:$E$759,$A65)</f>
        <v>6.352930708305383</v>
      </c>
      <c r="S65" s="143">
        <f>SUMIFS('PIB-Mpal 2015-2020 Corrient '!V$5:V$759,'PIB-Mpal 2015-2020 Corrient '!$A$5:$A$759,$W$2,'PIB-Mpal 2015-2020 Corrient '!$E$5:$E$759,$A65)</f>
        <v>59.63590651593662</v>
      </c>
      <c r="T65" s="307">
        <f>SUMIFS('PIB-Mpal 2015-2020 Corrient '!W$5:W$759,'PIB-Mpal 2015-2020 Corrient '!$A$5:$A$759,$W$2,'PIB-Mpal 2015-2020 Corrient '!$E$5:$E$759,$A65)</f>
        <v>99.71610968599148</v>
      </c>
      <c r="U65" s="300">
        <f>SUMIFS('PIB-Mpal 2015-2020 Corrient '!X$5:X$759,'PIB-Mpal 2015-2020 Corrient '!$A$5:$A$759,$W$2,'PIB-Mpal 2015-2020 Corrient '!$E$5:$E$759,$A65)</f>
        <v>9.241677505425734</v>
      </c>
      <c r="V65" s="181">
        <f>SUMIFS('PIB-Mpal 2015-2020 Corrient '!Y$5:Y$759,'PIB-Mpal 2015-2020 Corrient '!$A$5:$A$759,$W$2,'PIB-Mpal 2015-2020 Corrient '!$E$5:$E$759,$A65)</f>
        <v>108.95778719141722</v>
      </c>
      <c r="W65" s="185">
        <f t="shared" si="3"/>
        <v>0.000734283421521858</v>
      </c>
      <c r="X65" s="379">
        <f>INDEX(POBLACION!$C$4:$W$128,MATCH(A65,POBLACION!$A$4:$A$128,0),MATCH($W$2,POBLACION!$C$3:$W$3,0))</f>
        <v>8558</v>
      </c>
      <c r="Y65" s="369">
        <f t="shared" si="5"/>
        <v>11651.800617666684</v>
      </c>
      <c r="Z65" s="381">
        <f t="shared" si="6"/>
        <v>12731.688150434358</v>
      </c>
      <c r="AA65" s="384">
        <f t="shared" si="7"/>
        <v>4.06639304449425</v>
      </c>
      <c r="AB65" s="384">
        <f t="shared" si="8"/>
        <v>4.10488599248398</v>
      </c>
      <c r="AG65" s="393"/>
      <c r="AH65" s="394"/>
      <c r="AI65" s="395"/>
      <c r="AJ65" s="388"/>
      <c r="AK65" s="388"/>
      <c r="AL65" s="388"/>
      <c r="AM65" s="388"/>
      <c r="AN65" s="388"/>
      <c r="AO65" s="388"/>
      <c r="AP65" s="388"/>
    </row>
    <row r="66" spans="1:42" ht="15">
      <c r="A66" s="117" t="s">
        <v>246</v>
      </c>
      <c r="B66" s="114" t="s">
        <v>95</v>
      </c>
      <c r="C66" s="115" t="s">
        <v>375</v>
      </c>
      <c r="D66" s="114" t="s">
        <v>102</v>
      </c>
      <c r="E66" s="141">
        <f>SUMIFS('PIB-Mpal 2015-2020 Corrient '!H$5:H$759,'PIB-Mpal 2015-2020 Corrient '!$A$5:$A$759,$W$2,'PIB-Mpal 2015-2020 Corrient '!$E$5:$E$759,$A66)</f>
        <v>38.694070935140125</v>
      </c>
      <c r="F66" s="141">
        <f>SUMIFS('PIB-Mpal 2015-2020 Corrient '!I$5:I$759,'PIB-Mpal 2015-2020 Corrient '!$A$5:$A$759,$W$2,'PIB-Mpal 2015-2020 Corrient '!$E$5:$E$759,$A66)</f>
        <v>0</v>
      </c>
      <c r="G66" s="141">
        <f>SUMIFS('PIB-Mpal 2015-2020 Corrient '!K$5:K$759,'PIB-Mpal 2015-2020 Corrient '!$A$5:$A$759,$W$2,'PIB-Mpal 2015-2020 Corrient '!$E$5:$E$759,$A66)</f>
        <v>3.2461208982773915</v>
      </c>
      <c r="H66" s="141">
        <f>SUMIFS('PIB-Mpal 2015-2020 Corrient '!L$5:L$759,'PIB-Mpal 2015-2020 Corrient '!$A$5:$A$759,$W$2,'PIB-Mpal 2015-2020 Corrient '!$E$5:$E$759,$A66)</f>
        <v>9.231796709997193</v>
      </c>
      <c r="I66" s="141">
        <f>SUMIFS('PIB-Mpal 2015-2020 Corrient '!N$5:N$759,'PIB-Mpal 2015-2020 Corrient '!$A$5:$A$759,$W$2,'PIB-Mpal 2015-2020 Corrient '!$E$5:$E$759,$A66)</f>
        <v>2.5202921438316186</v>
      </c>
      <c r="J66" s="141">
        <f>SUMIFS('PIB-Mpal 2015-2020 Corrient '!O$5:O$759,'PIB-Mpal 2015-2020 Corrient '!$A$5:$A$759,$W$2,'PIB-Mpal 2015-2020 Corrient '!$E$5:$E$759,$A66)</f>
        <v>27.99621398358439</v>
      </c>
      <c r="K66" s="141">
        <f>SUMIFS('PIB-Mpal 2015-2020 Corrient '!P$5:P$759,'PIB-Mpal 2015-2020 Corrient '!$A$5:$A$759,$W$2,'PIB-Mpal 2015-2020 Corrient '!$E$5:$E$759,$A66)</f>
        <v>5.398726137398162</v>
      </c>
      <c r="L66" s="141">
        <f>SUMIFS('PIB-Mpal 2015-2020 Corrient '!Q$5:Q$759,'PIB-Mpal 2015-2020 Corrient '!$A$5:$A$759,$W$2,'PIB-Mpal 2015-2020 Corrient '!$E$5:$E$759,$A66)</f>
        <v>3.268998410290911</v>
      </c>
      <c r="M66" s="141">
        <f>SUMIFS('PIB-Mpal 2015-2020 Corrient '!R$5:R$759,'PIB-Mpal 2015-2020 Corrient '!$A$5:$A$759,$W$2,'PIB-Mpal 2015-2020 Corrient '!$E$5:$E$759,$A66)</f>
        <v>13.708049504626135</v>
      </c>
      <c r="N66" s="141">
        <f>SUMIFS('PIB-Mpal 2015-2020 Corrient '!S$5:S$759,'PIB-Mpal 2015-2020 Corrient '!$A$5:$A$759,$W$2,'PIB-Mpal 2015-2020 Corrient '!$E$5:$E$759,$A66)</f>
        <v>17.836015984452462</v>
      </c>
      <c r="O66" s="141">
        <f>SUMIFS('PIB-Mpal 2015-2020 Corrient '!T$5:T$759,'PIB-Mpal 2015-2020 Corrient '!$A$5:$A$759,$W$2,'PIB-Mpal 2015-2020 Corrient '!$E$5:$E$759,$A66)</f>
        <v>39.97299598036207</v>
      </c>
      <c r="P66" s="246">
        <f>SUMIFS('PIB-Mpal 2015-2020 Corrient '!U$5:U$759,'PIB-Mpal 2015-2020 Corrient '!$A$5:$A$759,$W$2,'PIB-Mpal 2015-2020 Corrient '!$E$5:$E$759,$A66)</f>
        <v>5.654763352339416</v>
      </c>
      <c r="Q66" s="252">
        <f>SUMIFS('PIB-Mpal 2015-2020 Corrient '!J$5:J$759,'PIB-Mpal 2015-2020 Corrient '!$A$5:$A$759,$W$2,'PIB-Mpal 2015-2020 Corrient '!$E$5:$E$759,$A66)</f>
        <v>38.694070935140125</v>
      </c>
      <c r="R66" s="142">
        <f>SUMIFS('PIB-Mpal 2015-2020 Corrient '!M$5:M$759,'PIB-Mpal 2015-2020 Corrient '!$A$5:$A$759,$W$2,'PIB-Mpal 2015-2020 Corrient '!$E$5:$E$759,$A66)</f>
        <v>12.477917608274584</v>
      </c>
      <c r="S66" s="143">
        <f>SUMIFS('PIB-Mpal 2015-2020 Corrient '!V$5:V$759,'PIB-Mpal 2015-2020 Corrient '!$A$5:$A$759,$W$2,'PIB-Mpal 2015-2020 Corrient '!$E$5:$E$759,$A66)</f>
        <v>116.35605549688516</v>
      </c>
      <c r="T66" s="307">
        <f>SUMIFS('PIB-Mpal 2015-2020 Corrient '!W$5:W$759,'PIB-Mpal 2015-2020 Corrient '!$A$5:$A$759,$W$2,'PIB-Mpal 2015-2020 Corrient '!$E$5:$E$759,$A66)</f>
        <v>167.5280440402999</v>
      </c>
      <c r="U66" s="300">
        <f>SUMIFS('PIB-Mpal 2015-2020 Corrient '!X$5:X$759,'PIB-Mpal 2015-2020 Corrient '!$A$5:$A$759,$W$2,'PIB-Mpal 2015-2020 Corrient '!$E$5:$E$759,$A66)</f>
        <v>15.526224224461606</v>
      </c>
      <c r="V66" s="181">
        <f>SUMIFS('PIB-Mpal 2015-2020 Corrient '!Y$5:Y$759,'PIB-Mpal 2015-2020 Corrient '!$A$5:$A$759,$W$2,'PIB-Mpal 2015-2020 Corrient '!$E$5:$E$759,$A66)</f>
        <v>183.0542682647615</v>
      </c>
      <c r="W66" s="185">
        <f t="shared" si="3"/>
        <v>0.001233631095953618</v>
      </c>
      <c r="X66" s="379">
        <f>INDEX(POBLACION!$C$4:$W$128,MATCH(A66,POBLACION!$A$4:$A$128,0),MATCH($W$2,POBLACION!$C$3:$W$3,0))</f>
        <v>15889</v>
      </c>
      <c r="Y66" s="369">
        <f t="shared" si="5"/>
        <v>10543.649319673983</v>
      </c>
      <c r="Z66" s="381">
        <f t="shared" si="6"/>
        <v>11520.817437520393</v>
      </c>
      <c r="AA66" s="384">
        <f t="shared" si="7"/>
        <v>4.022990952915414</v>
      </c>
      <c r="AB66" s="384">
        <f t="shared" si="8"/>
        <v>4.061483294713029</v>
      </c>
      <c r="AG66" s="393"/>
      <c r="AH66" s="394"/>
      <c r="AI66" s="395"/>
      <c r="AJ66" s="388"/>
      <c r="AK66" s="388"/>
      <c r="AL66" s="388"/>
      <c r="AM66" s="388"/>
      <c r="AN66" s="388"/>
      <c r="AO66" s="388"/>
      <c r="AP66" s="388"/>
    </row>
    <row r="67" spans="1:42" ht="15">
      <c r="A67" s="117" t="s">
        <v>247</v>
      </c>
      <c r="B67" s="114" t="s">
        <v>95</v>
      </c>
      <c r="C67" s="115" t="s">
        <v>375</v>
      </c>
      <c r="D67" s="114" t="s">
        <v>103</v>
      </c>
      <c r="E67" s="141">
        <f>SUMIFS('PIB-Mpal 2015-2020 Corrient '!H$5:H$759,'PIB-Mpal 2015-2020 Corrient '!$A$5:$A$759,$W$2,'PIB-Mpal 2015-2020 Corrient '!$E$5:$E$759,$A67)</f>
        <v>67.55882435310363</v>
      </c>
      <c r="F67" s="141">
        <f>SUMIFS('PIB-Mpal 2015-2020 Corrient '!I$5:I$759,'PIB-Mpal 2015-2020 Corrient '!$A$5:$A$759,$W$2,'PIB-Mpal 2015-2020 Corrient '!$E$5:$E$759,$A67)</f>
        <v>27.982731214300685</v>
      </c>
      <c r="G67" s="141">
        <f>SUMIFS('PIB-Mpal 2015-2020 Corrient '!K$5:K$759,'PIB-Mpal 2015-2020 Corrient '!$A$5:$A$759,$W$2,'PIB-Mpal 2015-2020 Corrient '!$E$5:$E$759,$A67)</f>
        <v>2.4792002463274625</v>
      </c>
      <c r="H67" s="141">
        <f>SUMIFS('PIB-Mpal 2015-2020 Corrient '!L$5:L$759,'PIB-Mpal 2015-2020 Corrient '!$A$5:$A$759,$W$2,'PIB-Mpal 2015-2020 Corrient '!$E$5:$E$759,$A67)</f>
        <v>13.844340784712227</v>
      </c>
      <c r="I67" s="141">
        <f>SUMIFS('PIB-Mpal 2015-2020 Corrient '!N$5:N$759,'PIB-Mpal 2015-2020 Corrient '!$A$5:$A$759,$W$2,'PIB-Mpal 2015-2020 Corrient '!$E$5:$E$759,$A67)</f>
        <v>12.548787995532274</v>
      </c>
      <c r="J67" s="141">
        <f>SUMIFS('PIB-Mpal 2015-2020 Corrient '!O$5:O$759,'PIB-Mpal 2015-2020 Corrient '!$A$5:$A$759,$W$2,'PIB-Mpal 2015-2020 Corrient '!$E$5:$E$759,$A67)</f>
        <v>42.32357930430935</v>
      </c>
      <c r="K67" s="141">
        <f>SUMIFS('PIB-Mpal 2015-2020 Corrient '!P$5:P$759,'PIB-Mpal 2015-2020 Corrient '!$A$5:$A$759,$W$2,'PIB-Mpal 2015-2020 Corrient '!$E$5:$E$759,$A67)</f>
        <v>8.1428706026051</v>
      </c>
      <c r="L67" s="141">
        <f>SUMIFS('PIB-Mpal 2015-2020 Corrient '!Q$5:Q$759,'PIB-Mpal 2015-2020 Corrient '!$A$5:$A$759,$W$2,'PIB-Mpal 2015-2020 Corrient '!$E$5:$E$759,$A67)</f>
        <v>5.659770556556036</v>
      </c>
      <c r="M67" s="141">
        <f>SUMIFS('PIB-Mpal 2015-2020 Corrient '!R$5:R$759,'PIB-Mpal 2015-2020 Corrient '!$A$5:$A$759,$W$2,'PIB-Mpal 2015-2020 Corrient '!$E$5:$E$759,$A67)</f>
        <v>14.751831312737707</v>
      </c>
      <c r="N67" s="141">
        <f>SUMIFS('PIB-Mpal 2015-2020 Corrient '!S$5:S$759,'PIB-Mpal 2015-2020 Corrient '!$A$5:$A$759,$W$2,'PIB-Mpal 2015-2020 Corrient '!$E$5:$E$759,$A67)</f>
        <v>24.891708021145117</v>
      </c>
      <c r="O67" s="141">
        <f>SUMIFS('PIB-Mpal 2015-2020 Corrient '!T$5:T$759,'PIB-Mpal 2015-2020 Corrient '!$A$5:$A$759,$W$2,'PIB-Mpal 2015-2020 Corrient '!$E$5:$E$759,$A67)</f>
        <v>44.00721865679412</v>
      </c>
      <c r="P67" s="246">
        <f>SUMIFS('PIB-Mpal 2015-2020 Corrient '!U$5:U$759,'PIB-Mpal 2015-2020 Corrient '!$A$5:$A$759,$W$2,'PIB-Mpal 2015-2020 Corrient '!$E$5:$E$759,$A67)</f>
        <v>5.235146021960937</v>
      </c>
      <c r="Q67" s="252">
        <f>SUMIFS('PIB-Mpal 2015-2020 Corrient '!J$5:J$759,'PIB-Mpal 2015-2020 Corrient '!$A$5:$A$759,$W$2,'PIB-Mpal 2015-2020 Corrient '!$E$5:$E$759,$A67)</f>
        <v>95.54155556740432</v>
      </c>
      <c r="R67" s="142">
        <f>SUMIFS('PIB-Mpal 2015-2020 Corrient '!M$5:M$759,'PIB-Mpal 2015-2020 Corrient '!$A$5:$A$759,$W$2,'PIB-Mpal 2015-2020 Corrient '!$E$5:$E$759,$A67)</f>
        <v>16.32354103103969</v>
      </c>
      <c r="S67" s="143">
        <f>SUMIFS('PIB-Mpal 2015-2020 Corrient '!V$5:V$759,'PIB-Mpal 2015-2020 Corrient '!$A$5:$A$759,$W$2,'PIB-Mpal 2015-2020 Corrient '!$E$5:$E$759,$A67)</f>
        <v>157.56091247164062</v>
      </c>
      <c r="T67" s="307">
        <f>SUMIFS('PIB-Mpal 2015-2020 Corrient '!W$5:W$759,'PIB-Mpal 2015-2020 Corrient '!$A$5:$A$759,$W$2,'PIB-Mpal 2015-2020 Corrient '!$E$5:$E$759,$A67)</f>
        <v>269.42600907008466</v>
      </c>
      <c r="U67" s="300">
        <f>SUMIFS('PIB-Mpal 2015-2020 Corrient '!X$5:X$759,'PIB-Mpal 2015-2020 Corrient '!$A$5:$A$759,$W$2,'PIB-Mpal 2015-2020 Corrient '!$E$5:$E$759,$A67)</f>
        <v>24.9704277874512</v>
      </c>
      <c r="V67" s="181">
        <f>SUMIFS('PIB-Mpal 2015-2020 Corrient '!Y$5:Y$759,'PIB-Mpal 2015-2020 Corrient '!$A$5:$A$759,$W$2,'PIB-Mpal 2015-2020 Corrient '!$E$5:$E$759,$A67)</f>
        <v>294.39643685753583</v>
      </c>
      <c r="W67" s="185">
        <f t="shared" si="3"/>
        <v>0.0019839832334317365</v>
      </c>
      <c r="X67" s="379">
        <f>INDEX(POBLACION!$C$4:$W$128,MATCH(A67,POBLACION!$A$4:$A$128,0),MATCH($W$2,POBLACION!$C$3:$W$3,0))</f>
        <v>23749</v>
      </c>
      <c r="Y67" s="369">
        <f t="shared" si="5"/>
        <v>11344.730686348254</v>
      </c>
      <c r="Z67" s="381">
        <f t="shared" si="6"/>
        <v>12396.161390270572</v>
      </c>
      <c r="AA67" s="384">
        <f t="shared" si="7"/>
        <v>4.054794190584893</v>
      </c>
      <c r="AB67" s="384">
        <f t="shared" si="8"/>
        <v>4.093287221846664</v>
      </c>
      <c r="AG67" s="393"/>
      <c r="AH67" s="394"/>
      <c r="AI67" s="395"/>
      <c r="AJ67" s="388"/>
      <c r="AK67" s="388"/>
      <c r="AL67" s="388"/>
      <c r="AM67" s="388"/>
      <c r="AN67" s="388"/>
      <c r="AO67" s="388"/>
      <c r="AP67" s="388"/>
    </row>
    <row r="68" spans="1:42" ht="15">
      <c r="A68" s="117" t="s">
        <v>248</v>
      </c>
      <c r="B68" s="114" t="s">
        <v>95</v>
      </c>
      <c r="C68" s="115" t="s">
        <v>370</v>
      </c>
      <c r="D68" s="114" t="s">
        <v>104</v>
      </c>
      <c r="E68" s="141">
        <f>SUMIFS('PIB-Mpal 2015-2020 Corrient '!H$5:H$759,'PIB-Mpal 2015-2020 Corrient '!$A$5:$A$759,$W$2,'PIB-Mpal 2015-2020 Corrient '!$E$5:$E$759,$A68)</f>
        <v>102.5627822669533</v>
      </c>
      <c r="F68" s="141">
        <f>SUMIFS('PIB-Mpal 2015-2020 Corrient '!I$5:I$759,'PIB-Mpal 2015-2020 Corrient '!$A$5:$A$759,$W$2,'PIB-Mpal 2015-2020 Corrient '!$E$5:$E$759,$A68)</f>
        <v>0</v>
      </c>
      <c r="G68" s="141">
        <f>SUMIFS('PIB-Mpal 2015-2020 Corrient '!K$5:K$759,'PIB-Mpal 2015-2020 Corrient '!$A$5:$A$759,$W$2,'PIB-Mpal 2015-2020 Corrient '!$E$5:$E$759,$A68)</f>
        <v>7.210037150528754</v>
      </c>
      <c r="H68" s="141">
        <f>SUMIFS('PIB-Mpal 2015-2020 Corrient '!L$5:L$759,'PIB-Mpal 2015-2020 Corrient '!$A$5:$A$759,$W$2,'PIB-Mpal 2015-2020 Corrient '!$E$5:$E$759,$A68)</f>
        <v>7.111229579601428</v>
      </c>
      <c r="I68" s="141">
        <f>SUMIFS('PIB-Mpal 2015-2020 Corrient '!N$5:N$759,'PIB-Mpal 2015-2020 Corrient '!$A$5:$A$759,$W$2,'PIB-Mpal 2015-2020 Corrient '!$E$5:$E$759,$A68)</f>
        <v>6.852979611091408</v>
      </c>
      <c r="J68" s="141">
        <f>SUMIFS('PIB-Mpal 2015-2020 Corrient '!O$5:O$759,'PIB-Mpal 2015-2020 Corrient '!$A$5:$A$759,$W$2,'PIB-Mpal 2015-2020 Corrient '!$E$5:$E$759,$A68)</f>
        <v>18.22226890532299</v>
      </c>
      <c r="K68" s="141">
        <f>SUMIFS('PIB-Mpal 2015-2020 Corrient '!P$5:P$759,'PIB-Mpal 2015-2020 Corrient '!$A$5:$A$759,$W$2,'PIB-Mpal 2015-2020 Corrient '!$E$5:$E$759,$A68)</f>
        <v>5.787195067743789</v>
      </c>
      <c r="L68" s="141">
        <f>SUMIFS('PIB-Mpal 2015-2020 Corrient '!Q$5:Q$759,'PIB-Mpal 2015-2020 Corrient '!$A$5:$A$759,$W$2,'PIB-Mpal 2015-2020 Corrient '!$E$5:$E$759,$A68)</f>
        <v>2.5090354453709027</v>
      </c>
      <c r="M68" s="141">
        <f>SUMIFS('PIB-Mpal 2015-2020 Corrient '!R$5:R$759,'PIB-Mpal 2015-2020 Corrient '!$A$5:$A$759,$W$2,'PIB-Mpal 2015-2020 Corrient '!$E$5:$E$759,$A68)</f>
        <v>13.99571215942431</v>
      </c>
      <c r="N68" s="141">
        <f>SUMIFS('PIB-Mpal 2015-2020 Corrient '!S$5:S$759,'PIB-Mpal 2015-2020 Corrient '!$A$5:$A$759,$W$2,'PIB-Mpal 2015-2020 Corrient '!$E$5:$E$759,$A68)</f>
        <v>13.825403896873876</v>
      </c>
      <c r="O68" s="141">
        <f>SUMIFS('PIB-Mpal 2015-2020 Corrient '!T$5:T$759,'PIB-Mpal 2015-2020 Corrient '!$A$5:$A$759,$W$2,'PIB-Mpal 2015-2020 Corrient '!$E$5:$E$759,$A68)</f>
        <v>20.16089389391154</v>
      </c>
      <c r="P68" s="246">
        <f>SUMIFS('PIB-Mpal 2015-2020 Corrient '!U$5:U$759,'PIB-Mpal 2015-2020 Corrient '!$A$5:$A$759,$W$2,'PIB-Mpal 2015-2020 Corrient '!$E$5:$E$759,$A68)</f>
        <v>5.644396250817393</v>
      </c>
      <c r="Q68" s="252">
        <f>SUMIFS('PIB-Mpal 2015-2020 Corrient '!J$5:J$759,'PIB-Mpal 2015-2020 Corrient '!$A$5:$A$759,$W$2,'PIB-Mpal 2015-2020 Corrient '!$E$5:$E$759,$A68)</f>
        <v>102.5627822669533</v>
      </c>
      <c r="R68" s="142">
        <f>SUMIFS('PIB-Mpal 2015-2020 Corrient '!M$5:M$759,'PIB-Mpal 2015-2020 Corrient '!$A$5:$A$759,$W$2,'PIB-Mpal 2015-2020 Corrient '!$E$5:$E$759,$A68)</f>
        <v>14.321266730130182</v>
      </c>
      <c r="S68" s="143">
        <f>SUMIFS('PIB-Mpal 2015-2020 Corrient '!V$5:V$759,'PIB-Mpal 2015-2020 Corrient '!$A$5:$A$759,$W$2,'PIB-Mpal 2015-2020 Corrient '!$E$5:$E$759,$A68)</f>
        <v>86.99788523055621</v>
      </c>
      <c r="T68" s="307">
        <f>SUMIFS('PIB-Mpal 2015-2020 Corrient '!W$5:W$759,'PIB-Mpal 2015-2020 Corrient '!$A$5:$A$759,$W$2,'PIB-Mpal 2015-2020 Corrient '!$E$5:$E$759,$A68)</f>
        <v>203.8819342276397</v>
      </c>
      <c r="U68" s="300">
        <f>SUMIFS('PIB-Mpal 2015-2020 Corrient '!X$5:X$759,'PIB-Mpal 2015-2020 Corrient '!$A$5:$A$759,$W$2,'PIB-Mpal 2015-2020 Corrient '!$E$5:$E$759,$A68)</f>
        <v>18.896306272190433</v>
      </c>
      <c r="V68" s="181">
        <f>SUMIFS('PIB-Mpal 2015-2020 Corrient '!Y$5:Y$759,'PIB-Mpal 2015-2020 Corrient '!$A$5:$A$759,$W$2,'PIB-Mpal 2015-2020 Corrient '!$E$5:$E$759,$A68)</f>
        <v>222.77824049983013</v>
      </c>
      <c r="W68" s="185">
        <f t="shared" si="3"/>
        <v>0.0015013371039506597</v>
      </c>
      <c r="X68" s="379">
        <f>INDEX(POBLACION!$C$4:$W$128,MATCH(A68,POBLACION!$A$4:$A$128,0),MATCH($W$2,POBLACION!$C$3:$W$3,0))</f>
        <v>12432</v>
      </c>
      <c r="Y68" s="369">
        <f t="shared" si="5"/>
        <v>16399.769484205255</v>
      </c>
      <c r="Z68" s="381">
        <f t="shared" si="6"/>
        <v>17919.742639947726</v>
      </c>
      <c r="AA68" s="384">
        <f t="shared" si="7"/>
        <v>4.214837743630549</v>
      </c>
      <c r="AB68" s="384">
        <f t="shared" si="8"/>
        <v>4.253331768113318</v>
      </c>
      <c r="AG68" s="393"/>
      <c r="AH68" s="394"/>
      <c r="AI68" s="395"/>
      <c r="AJ68" s="388"/>
      <c r="AK68" s="388"/>
      <c r="AL68" s="388"/>
      <c r="AM68" s="388"/>
      <c r="AN68" s="388"/>
      <c r="AO68" s="388"/>
      <c r="AP68" s="388"/>
    </row>
    <row r="69" spans="1:42" ht="15">
      <c r="A69" s="117" t="s">
        <v>249</v>
      </c>
      <c r="B69" s="114" t="s">
        <v>95</v>
      </c>
      <c r="C69" s="115" t="s">
        <v>375</v>
      </c>
      <c r="D69" s="114" t="s">
        <v>105</v>
      </c>
      <c r="E69" s="141">
        <f>SUMIFS('PIB-Mpal 2015-2020 Corrient '!H$5:H$759,'PIB-Mpal 2015-2020 Corrient '!$A$5:$A$759,$W$2,'PIB-Mpal 2015-2020 Corrient '!$E$5:$E$759,$A69)</f>
        <v>67.1702122974215</v>
      </c>
      <c r="F69" s="141">
        <f>SUMIFS('PIB-Mpal 2015-2020 Corrient '!I$5:I$759,'PIB-Mpal 2015-2020 Corrient '!$A$5:$A$759,$W$2,'PIB-Mpal 2015-2020 Corrient '!$E$5:$E$759,$A69)</f>
        <v>21.32281252600636</v>
      </c>
      <c r="G69" s="141">
        <f>SUMIFS('PIB-Mpal 2015-2020 Corrient '!K$5:K$759,'PIB-Mpal 2015-2020 Corrient '!$A$5:$A$759,$W$2,'PIB-Mpal 2015-2020 Corrient '!$E$5:$E$759,$A69)</f>
        <v>3.9022492637006247</v>
      </c>
      <c r="H69" s="141">
        <f>SUMIFS('PIB-Mpal 2015-2020 Corrient '!L$5:L$759,'PIB-Mpal 2015-2020 Corrient '!$A$5:$A$759,$W$2,'PIB-Mpal 2015-2020 Corrient '!$E$5:$E$759,$A69)</f>
        <v>14.860035083895564</v>
      </c>
      <c r="I69" s="141">
        <f>SUMIFS('PIB-Mpal 2015-2020 Corrient '!N$5:N$759,'PIB-Mpal 2015-2020 Corrient '!$A$5:$A$759,$W$2,'PIB-Mpal 2015-2020 Corrient '!$E$5:$E$759,$A69)</f>
        <v>5.911368287161145</v>
      </c>
      <c r="J69" s="141">
        <f>SUMIFS('PIB-Mpal 2015-2020 Corrient '!O$5:O$759,'PIB-Mpal 2015-2020 Corrient '!$A$5:$A$759,$W$2,'PIB-Mpal 2015-2020 Corrient '!$E$5:$E$759,$A69)</f>
        <v>54.52814885369292</v>
      </c>
      <c r="K69" s="141">
        <f>SUMIFS('PIB-Mpal 2015-2020 Corrient '!P$5:P$759,'PIB-Mpal 2015-2020 Corrient '!$A$5:$A$759,$W$2,'PIB-Mpal 2015-2020 Corrient '!$E$5:$E$759,$A69)</f>
        <v>10.862108157770004</v>
      </c>
      <c r="L69" s="141">
        <f>SUMIFS('PIB-Mpal 2015-2020 Corrient '!Q$5:Q$759,'PIB-Mpal 2015-2020 Corrient '!$A$5:$A$759,$W$2,'PIB-Mpal 2015-2020 Corrient '!$E$5:$E$759,$A69)</f>
        <v>8.1247709652874</v>
      </c>
      <c r="M69" s="141">
        <f>SUMIFS('PIB-Mpal 2015-2020 Corrient '!R$5:R$759,'PIB-Mpal 2015-2020 Corrient '!$A$5:$A$759,$W$2,'PIB-Mpal 2015-2020 Corrient '!$E$5:$E$759,$A69)</f>
        <v>16.508476024605528</v>
      </c>
      <c r="N69" s="141">
        <f>SUMIFS('PIB-Mpal 2015-2020 Corrient '!S$5:S$759,'PIB-Mpal 2015-2020 Corrient '!$A$5:$A$759,$W$2,'PIB-Mpal 2015-2020 Corrient '!$E$5:$E$759,$A69)</f>
        <v>28.384026812130124</v>
      </c>
      <c r="O69" s="141">
        <f>SUMIFS('PIB-Mpal 2015-2020 Corrient '!T$5:T$759,'PIB-Mpal 2015-2020 Corrient '!$A$5:$A$759,$W$2,'PIB-Mpal 2015-2020 Corrient '!$E$5:$E$759,$A69)</f>
        <v>44.32714807580099</v>
      </c>
      <c r="P69" s="246">
        <f>SUMIFS('PIB-Mpal 2015-2020 Corrient '!U$5:U$759,'PIB-Mpal 2015-2020 Corrient '!$A$5:$A$759,$W$2,'PIB-Mpal 2015-2020 Corrient '!$E$5:$E$759,$A69)</f>
        <v>7.015660424831334</v>
      </c>
      <c r="Q69" s="252">
        <f>SUMIFS('PIB-Mpal 2015-2020 Corrient '!J$5:J$759,'PIB-Mpal 2015-2020 Corrient '!$A$5:$A$759,$W$2,'PIB-Mpal 2015-2020 Corrient '!$E$5:$E$759,$A69)</f>
        <v>88.49302482342786</v>
      </c>
      <c r="R69" s="142">
        <f>SUMIFS('PIB-Mpal 2015-2020 Corrient '!M$5:M$759,'PIB-Mpal 2015-2020 Corrient '!$A$5:$A$759,$W$2,'PIB-Mpal 2015-2020 Corrient '!$E$5:$E$759,$A69)</f>
        <v>18.76228434759619</v>
      </c>
      <c r="S69" s="143">
        <f>SUMIFS('PIB-Mpal 2015-2020 Corrient '!V$5:V$759,'PIB-Mpal 2015-2020 Corrient '!$A$5:$A$759,$W$2,'PIB-Mpal 2015-2020 Corrient '!$E$5:$E$759,$A69)</f>
        <v>175.66170760127946</v>
      </c>
      <c r="T69" s="307">
        <f>SUMIFS('PIB-Mpal 2015-2020 Corrient '!W$5:W$759,'PIB-Mpal 2015-2020 Corrient '!$A$5:$A$759,$W$2,'PIB-Mpal 2015-2020 Corrient '!$E$5:$E$759,$A69)</f>
        <v>282.9170167723035</v>
      </c>
      <c r="U69" s="300">
        <f>SUMIFS('PIB-Mpal 2015-2020 Corrient '!X$5:X$759,'PIB-Mpal 2015-2020 Corrient '!$A$5:$A$759,$W$2,'PIB-Mpal 2015-2020 Corrient '!$E$5:$E$759,$A69)</f>
        <v>26.22061424227352</v>
      </c>
      <c r="V69" s="181">
        <f>SUMIFS('PIB-Mpal 2015-2020 Corrient '!Y$5:Y$759,'PIB-Mpal 2015-2020 Corrient '!$A$5:$A$759,$W$2,'PIB-Mpal 2015-2020 Corrient '!$E$5:$E$759,$A69)</f>
        <v>309.13763101457704</v>
      </c>
      <c r="W69" s="185">
        <f t="shared" si="3"/>
        <v>0.0020833264264422027</v>
      </c>
      <c r="X69" s="379">
        <f>INDEX(POBLACION!$C$4:$W$128,MATCH(A69,POBLACION!$A$4:$A$128,0),MATCH($W$2,POBLACION!$C$3:$W$3,0))</f>
        <v>21243</v>
      </c>
      <c r="Y69" s="369">
        <f t="shared" si="5"/>
        <v>13318.129114169538</v>
      </c>
      <c r="Z69" s="381">
        <f t="shared" si="6"/>
        <v>14552.446971453044</v>
      </c>
      <c r="AA69" s="384">
        <f t="shared" si="7"/>
        <v>4.124443220895883</v>
      </c>
      <c r="AB69" s="384">
        <f t="shared" si="8"/>
        <v>4.162936025407714</v>
      </c>
      <c r="AG69" s="393"/>
      <c r="AH69" s="394"/>
      <c r="AI69" s="395"/>
      <c r="AJ69" s="388"/>
      <c r="AK69" s="388"/>
      <c r="AL69" s="388"/>
      <c r="AM69" s="388"/>
      <c r="AN69" s="388"/>
      <c r="AO69" s="388"/>
      <c r="AP69" s="388"/>
    </row>
    <row r="70" spans="1:42" ht="15">
      <c r="A70" s="117" t="s">
        <v>250</v>
      </c>
      <c r="B70" s="114" t="s">
        <v>95</v>
      </c>
      <c r="C70" s="115" t="s">
        <v>370</v>
      </c>
      <c r="D70" s="114" t="s">
        <v>106</v>
      </c>
      <c r="E70" s="141">
        <f>SUMIFS('PIB-Mpal 2015-2020 Corrient '!H$5:H$759,'PIB-Mpal 2015-2020 Corrient '!$A$5:$A$759,$W$2,'PIB-Mpal 2015-2020 Corrient '!$E$5:$E$759,$A70)</f>
        <v>12.89494001900478</v>
      </c>
      <c r="F70" s="141">
        <f>SUMIFS('PIB-Mpal 2015-2020 Corrient '!I$5:I$759,'PIB-Mpal 2015-2020 Corrient '!$A$5:$A$759,$W$2,'PIB-Mpal 2015-2020 Corrient '!$E$5:$E$759,$A70)</f>
        <v>0</v>
      </c>
      <c r="G70" s="141">
        <f>SUMIFS('PIB-Mpal 2015-2020 Corrient '!K$5:K$759,'PIB-Mpal 2015-2020 Corrient '!$A$5:$A$759,$W$2,'PIB-Mpal 2015-2020 Corrient '!$E$5:$E$759,$A70)</f>
        <v>1.9299135216868684</v>
      </c>
      <c r="H70" s="141">
        <f>SUMIFS('PIB-Mpal 2015-2020 Corrient '!L$5:L$759,'PIB-Mpal 2015-2020 Corrient '!$A$5:$A$759,$W$2,'PIB-Mpal 2015-2020 Corrient '!$E$5:$E$759,$A70)</f>
        <v>1.791397265536665</v>
      </c>
      <c r="I70" s="141">
        <f>SUMIFS('PIB-Mpal 2015-2020 Corrient '!N$5:N$759,'PIB-Mpal 2015-2020 Corrient '!$A$5:$A$759,$W$2,'PIB-Mpal 2015-2020 Corrient '!$E$5:$E$759,$A70)</f>
        <v>11.217661384585167</v>
      </c>
      <c r="J70" s="141">
        <f>SUMIFS('PIB-Mpal 2015-2020 Corrient '!O$5:O$759,'PIB-Mpal 2015-2020 Corrient '!$A$5:$A$759,$W$2,'PIB-Mpal 2015-2020 Corrient '!$E$5:$E$759,$A70)</f>
        <v>8.480835995007808</v>
      </c>
      <c r="K70" s="141">
        <f>SUMIFS('PIB-Mpal 2015-2020 Corrient '!P$5:P$759,'PIB-Mpal 2015-2020 Corrient '!$A$5:$A$759,$W$2,'PIB-Mpal 2015-2020 Corrient '!$E$5:$E$759,$A70)</f>
        <v>1.4076541308737636</v>
      </c>
      <c r="L70" s="141">
        <f>SUMIFS('PIB-Mpal 2015-2020 Corrient '!Q$5:Q$759,'PIB-Mpal 2015-2020 Corrient '!$A$5:$A$759,$W$2,'PIB-Mpal 2015-2020 Corrient '!$E$5:$E$759,$A70)</f>
        <v>0.6578590231588656</v>
      </c>
      <c r="M70" s="141">
        <f>SUMIFS('PIB-Mpal 2015-2020 Corrient '!R$5:R$759,'PIB-Mpal 2015-2020 Corrient '!$A$5:$A$759,$W$2,'PIB-Mpal 2015-2020 Corrient '!$E$5:$E$759,$A70)</f>
        <v>4.044209074683268</v>
      </c>
      <c r="N70" s="141">
        <f>SUMIFS('PIB-Mpal 2015-2020 Corrient '!S$5:S$759,'PIB-Mpal 2015-2020 Corrient '!$A$5:$A$759,$W$2,'PIB-Mpal 2015-2020 Corrient '!$E$5:$E$759,$A70)</f>
        <v>5.409538427552964</v>
      </c>
      <c r="O70" s="141">
        <f>SUMIFS('PIB-Mpal 2015-2020 Corrient '!T$5:T$759,'PIB-Mpal 2015-2020 Corrient '!$A$5:$A$759,$W$2,'PIB-Mpal 2015-2020 Corrient '!$E$5:$E$759,$A70)</f>
        <v>9.679285043802233</v>
      </c>
      <c r="P70" s="246">
        <f>SUMIFS('PIB-Mpal 2015-2020 Corrient '!U$5:U$759,'PIB-Mpal 2015-2020 Corrient '!$A$5:$A$759,$W$2,'PIB-Mpal 2015-2020 Corrient '!$E$5:$E$759,$A70)</f>
        <v>2.38555127537828</v>
      </c>
      <c r="Q70" s="252">
        <f>SUMIFS('PIB-Mpal 2015-2020 Corrient '!J$5:J$759,'PIB-Mpal 2015-2020 Corrient '!$A$5:$A$759,$W$2,'PIB-Mpal 2015-2020 Corrient '!$E$5:$E$759,$A70)</f>
        <v>12.89494001900478</v>
      </c>
      <c r="R70" s="142">
        <f>SUMIFS('PIB-Mpal 2015-2020 Corrient '!M$5:M$759,'PIB-Mpal 2015-2020 Corrient '!$A$5:$A$759,$W$2,'PIB-Mpal 2015-2020 Corrient '!$E$5:$E$759,$A70)</f>
        <v>3.7213107872235334</v>
      </c>
      <c r="S70" s="143">
        <f>SUMIFS('PIB-Mpal 2015-2020 Corrient '!V$5:V$759,'PIB-Mpal 2015-2020 Corrient '!$A$5:$A$759,$W$2,'PIB-Mpal 2015-2020 Corrient '!$E$5:$E$759,$A70)</f>
        <v>43.282594355042356</v>
      </c>
      <c r="T70" s="307">
        <f>SUMIFS('PIB-Mpal 2015-2020 Corrient '!W$5:W$759,'PIB-Mpal 2015-2020 Corrient '!$A$5:$A$759,$W$2,'PIB-Mpal 2015-2020 Corrient '!$E$5:$E$759,$A70)</f>
        <v>59.898845161270664</v>
      </c>
      <c r="U70" s="300">
        <f>SUMIFS('PIB-Mpal 2015-2020 Corrient '!X$5:X$759,'PIB-Mpal 2015-2020 Corrient '!$A$5:$A$759,$W$2,'PIB-Mpal 2015-2020 Corrient '!$E$5:$E$759,$A70)</f>
        <v>5.551300125633108</v>
      </c>
      <c r="V70" s="181">
        <f>SUMIFS('PIB-Mpal 2015-2020 Corrient '!Y$5:Y$759,'PIB-Mpal 2015-2020 Corrient '!$A$5:$A$759,$W$2,'PIB-Mpal 2015-2020 Corrient '!$E$5:$E$759,$A70)</f>
        <v>65.45014528690378</v>
      </c>
      <c r="W70" s="185">
        <f aca="true" t="shared" si="14" ref="W70:W133">V70/$V$5</f>
        <v>0.00044107867697368297</v>
      </c>
      <c r="X70" s="379">
        <f>INDEX(POBLACION!$C$4:$W$128,MATCH(A70,POBLACION!$A$4:$A$128,0),MATCH($W$2,POBLACION!$C$3:$W$3,0))</f>
        <v>5725</v>
      </c>
      <c r="Y70" s="369">
        <f aca="true" t="shared" si="15" ref="Y70:Y133">(T70/X70)*1000000</f>
        <v>10462.680377514527</v>
      </c>
      <c r="Z70" s="381">
        <f aca="true" t="shared" si="16" ref="Z70:Z133">(V70/X70)*1000000</f>
        <v>11432.339788105463</v>
      </c>
      <c r="AA70" s="384">
        <f aca="true" t="shared" si="17" ref="AA70:AA133">LOG(Y70)</f>
        <v>4.019642958340284</v>
      </c>
      <c r="AB70" s="384">
        <f aca="true" t="shared" si="18" ref="AB70:AB133">LOG(Z70)</f>
        <v>4.058135123927264</v>
      </c>
      <c r="AG70" s="393"/>
      <c r="AH70" s="394"/>
      <c r="AI70" s="395"/>
      <c r="AJ70" s="388"/>
      <c r="AK70" s="388"/>
      <c r="AL70" s="388"/>
      <c r="AM70" s="388"/>
      <c r="AN70" s="388"/>
      <c r="AO70" s="388"/>
      <c r="AP70" s="388"/>
    </row>
    <row r="71" spans="1:42" ht="15">
      <c r="A71" s="117" t="s">
        <v>251</v>
      </c>
      <c r="B71" s="114" t="s">
        <v>95</v>
      </c>
      <c r="C71" s="115" t="s">
        <v>375</v>
      </c>
      <c r="D71" s="114" t="s">
        <v>107</v>
      </c>
      <c r="E71" s="141">
        <f>SUMIFS('PIB-Mpal 2015-2020 Corrient '!H$5:H$759,'PIB-Mpal 2015-2020 Corrient '!$A$5:$A$759,$W$2,'PIB-Mpal 2015-2020 Corrient '!$E$5:$E$759,$A71)</f>
        <v>34.288536227296795</v>
      </c>
      <c r="F71" s="141">
        <f>SUMIFS('PIB-Mpal 2015-2020 Corrient '!I$5:I$759,'PIB-Mpal 2015-2020 Corrient '!$A$5:$A$759,$W$2,'PIB-Mpal 2015-2020 Corrient '!$E$5:$E$759,$A71)</f>
        <v>0</v>
      </c>
      <c r="G71" s="141">
        <f>SUMIFS('PIB-Mpal 2015-2020 Corrient '!K$5:K$759,'PIB-Mpal 2015-2020 Corrient '!$A$5:$A$759,$W$2,'PIB-Mpal 2015-2020 Corrient '!$E$5:$E$759,$A71)</f>
        <v>2.777047246150881</v>
      </c>
      <c r="H71" s="141">
        <f>SUMIFS('PIB-Mpal 2015-2020 Corrient '!L$5:L$759,'PIB-Mpal 2015-2020 Corrient '!$A$5:$A$759,$W$2,'PIB-Mpal 2015-2020 Corrient '!$E$5:$E$759,$A71)</f>
        <v>5.475189818255034</v>
      </c>
      <c r="I71" s="141">
        <f>SUMIFS('PIB-Mpal 2015-2020 Corrient '!N$5:N$759,'PIB-Mpal 2015-2020 Corrient '!$A$5:$A$759,$W$2,'PIB-Mpal 2015-2020 Corrient '!$E$5:$E$759,$A71)</f>
        <v>5.859146094108304</v>
      </c>
      <c r="J71" s="141">
        <f>SUMIFS('PIB-Mpal 2015-2020 Corrient '!O$5:O$759,'PIB-Mpal 2015-2020 Corrient '!$A$5:$A$759,$W$2,'PIB-Mpal 2015-2020 Corrient '!$E$5:$E$759,$A71)</f>
        <v>18.012731583207696</v>
      </c>
      <c r="K71" s="141">
        <f>SUMIFS('PIB-Mpal 2015-2020 Corrient '!P$5:P$759,'PIB-Mpal 2015-2020 Corrient '!$A$5:$A$759,$W$2,'PIB-Mpal 2015-2020 Corrient '!$E$5:$E$759,$A71)</f>
        <v>4.58333483516793</v>
      </c>
      <c r="L71" s="141">
        <f>SUMIFS('PIB-Mpal 2015-2020 Corrient '!Q$5:Q$759,'PIB-Mpal 2015-2020 Corrient '!$A$5:$A$759,$W$2,'PIB-Mpal 2015-2020 Corrient '!$E$5:$E$759,$A71)</f>
        <v>2.920879665949779</v>
      </c>
      <c r="M71" s="141">
        <f>SUMIFS('PIB-Mpal 2015-2020 Corrient '!R$5:R$759,'PIB-Mpal 2015-2020 Corrient '!$A$5:$A$759,$W$2,'PIB-Mpal 2015-2020 Corrient '!$E$5:$E$759,$A71)</f>
        <v>11.56687968512961</v>
      </c>
      <c r="N71" s="141">
        <f>SUMIFS('PIB-Mpal 2015-2020 Corrient '!S$5:S$759,'PIB-Mpal 2015-2020 Corrient '!$A$5:$A$759,$W$2,'PIB-Mpal 2015-2020 Corrient '!$E$5:$E$759,$A71)</f>
        <v>14.343258528206619</v>
      </c>
      <c r="O71" s="141">
        <f>SUMIFS('PIB-Mpal 2015-2020 Corrient '!T$5:T$759,'PIB-Mpal 2015-2020 Corrient '!$A$5:$A$759,$W$2,'PIB-Mpal 2015-2020 Corrient '!$E$5:$E$759,$A71)</f>
        <v>26.28939650976098</v>
      </c>
      <c r="P71" s="246">
        <f>SUMIFS('PIB-Mpal 2015-2020 Corrient '!U$5:U$759,'PIB-Mpal 2015-2020 Corrient '!$A$5:$A$759,$W$2,'PIB-Mpal 2015-2020 Corrient '!$E$5:$E$759,$A71)</f>
        <v>4.355932460847165</v>
      </c>
      <c r="Q71" s="252">
        <f>SUMIFS('PIB-Mpal 2015-2020 Corrient '!J$5:J$759,'PIB-Mpal 2015-2020 Corrient '!$A$5:$A$759,$W$2,'PIB-Mpal 2015-2020 Corrient '!$E$5:$E$759,$A71)</f>
        <v>34.288536227296795</v>
      </c>
      <c r="R71" s="142">
        <f>SUMIFS('PIB-Mpal 2015-2020 Corrient '!M$5:M$759,'PIB-Mpal 2015-2020 Corrient '!$A$5:$A$759,$W$2,'PIB-Mpal 2015-2020 Corrient '!$E$5:$E$759,$A71)</f>
        <v>8.252237064405914</v>
      </c>
      <c r="S71" s="143">
        <f>SUMIFS('PIB-Mpal 2015-2020 Corrient '!V$5:V$759,'PIB-Mpal 2015-2020 Corrient '!$A$5:$A$759,$W$2,'PIB-Mpal 2015-2020 Corrient '!$E$5:$E$759,$A71)</f>
        <v>87.9315593623781</v>
      </c>
      <c r="T71" s="307">
        <f>SUMIFS('PIB-Mpal 2015-2020 Corrient '!W$5:W$759,'PIB-Mpal 2015-2020 Corrient '!$A$5:$A$759,$W$2,'PIB-Mpal 2015-2020 Corrient '!$E$5:$E$759,$A71)</f>
        <v>130.4723326540808</v>
      </c>
      <c r="U71" s="300">
        <f>SUMIFS('PIB-Mpal 2015-2020 Corrient '!X$5:X$759,'PIB-Mpal 2015-2020 Corrient '!$A$5:$A$759,$W$2,'PIB-Mpal 2015-2020 Corrient '!$E$5:$E$759,$A71)</f>
        <v>12.092004179246825</v>
      </c>
      <c r="V71" s="181">
        <f>SUMIFS('PIB-Mpal 2015-2020 Corrient '!Y$5:Y$759,'PIB-Mpal 2015-2020 Corrient '!$A$5:$A$759,$W$2,'PIB-Mpal 2015-2020 Corrient '!$E$5:$E$759,$A71)</f>
        <v>142.56433683332762</v>
      </c>
      <c r="W71" s="185">
        <f t="shared" si="14"/>
        <v>0.0009607631701721678</v>
      </c>
      <c r="X71" s="379">
        <f>INDEX(POBLACION!$C$4:$W$128,MATCH(A71,POBLACION!$A$4:$A$128,0),MATCH($W$2,POBLACION!$C$3:$W$3,0))</f>
        <v>5564</v>
      </c>
      <c r="Y71" s="369">
        <f t="shared" si="15"/>
        <v>23449.3768249606</v>
      </c>
      <c r="Z71" s="381">
        <f t="shared" si="16"/>
        <v>25622.634225975486</v>
      </c>
      <c r="AA71" s="384">
        <f t="shared" si="17"/>
        <v>4.370131305683212</v>
      </c>
      <c r="AB71" s="384">
        <f t="shared" si="18"/>
        <v>4.408623776891696</v>
      </c>
      <c r="AG71" s="393"/>
      <c r="AH71" s="394"/>
      <c r="AI71" s="395"/>
      <c r="AJ71" s="388"/>
      <c r="AK71" s="388"/>
      <c r="AL71" s="388"/>
      <c r="AM71" s="388"/>
      <c r="AN71" s="388"/>
      <c r="AO71" s="388"/>
      <c r="AP71" s="388"/>
    </row>
    <row r="72" spans="1:42" ht="15">
      <c r="A72" s="117" t="s">
        <v>252</v>
      </c>
      <c r="B72" s="114" t="s">
        <v>95</v>
      </c>
      <c r="C72" s="115" t="s">
        <v>375</v>
      </c>
      <c r="D72" s="114" t="s">
        <v>108</v>
      </c>
      <c r="E72" s="141">
        <f>SUMIFS('PIB-Mpal 2015-2020 Corrient '!H$5:H$759,'PIB-Mpal 2015-2020 Corrient '!$A$5:$A$759,$W$2,'PIB-Mpal 2015-2020 Corrient '!$E$5:$E$759,$A72)</f>
        <v>23.46816262501104</v>
      </c>
      <c r="F72" s="141">
        <f>SUMIFS('PIB-Mpal 2015-2020 Corrient '!I$5:I$759,'PIB-Mpal 2015-2020 Corrient '!$A$5:$A$759,$W$2,'PIB-Mpal 2015-2020 Corrient '!$E$5:$E$759,$A72)</f>
        <v>0</v>
      </c>
      <c r="G72" s="141">
        <f>SUMIFS('PIB-Mpal 2015-2020 Corrient '!K$5:K$759,'PIB-Mpal 2015-2020 Corrient '!$A$5:$A$759,$W$2,'PIB-Mpal 2015-2020 Corrient '!$E$5:$E$759,$A72)</f>
        <v>0.3209480945681691</v>
      </c>
      <c r="H72" s="141">
        <f>SUMIFS('PIB-Mpal 2015-2020 Corrient '!L$5:L$759,'PIB-Mpal 2015-2020 Corrient '!$A$5:$A$759,$W$2,'PIB-Mpal 2015-2020 Corrient '!$E$5:$E$759,$A72)</f>
        <v>6.716492364167439</v>
      </c>
      <c r="I72" s="141">
        <f>SUMIFS('PIB-Mpal 2015-2020 Corrient '!N$5:N$759,'PIB-Mpal 2015-2020 Corrient '!$A$5:$A$759,$W$2,'PIB-Mpal 2015-2020 Corrient '!$E$5:$E$759,$A72)</f>
        <v>1.9875132621285294</v>
      </c>
      <c r="J72" s="141">
        <f>SUMIFS('PIB-Mpal 2015-2020 Corrient '!O$5:O$759,'PIB-Mpal 2015-2020 Corrient '!$A$5:$A$759,$W$2,'PIB-Mpal 2015-2020 Corrient '!$E$5:$E$759,$A72)</f>
        <v>6.240684254773712</v>
      </c>
      <c r="K72" s="141">
        <f>SUMIFS('PIB-Mpal 2015-2020 Corrient '!P$5:P$759,'PIB-Mpal 2015-2020 Corrient '!$A$5:$A$759,$W$2,'PIB-Mpal 2015-2020 Corrient '!$E$5:$E$759,$A72)</f>
        <v>1.9794262959276554</v>
      </c>
      <c r="L72" s="141">
        <f>SUMIFS('PIB-Mpal 2015-2020 Corrient '!Q$5:Q$759,'PIB-Mpal 2015-2020 Corrient '!$A$5:$A$759,$W$2,'PIB-Mpal 2015-2020 Corrient '!$E$5:$E$759,$A72)</f>
        <v>1.140673893409062</v>
      </c>
      <c r="M72" s="141">
        <f>SUMIFS('PIB-Mpal 2015-2020 Corrient '!R$5:R$759,'PIB-Mpal 2015-2020 Corrient '!$A$5:$A$759,$W$2,'PIB-Mpal 2015-2020 Corrient '!$E$5:$E$759,$A72)</f>
        <v>3.0357731120358076</v>
      </c>
      <c r="N72" s="141">
        <f>SUMIFS('PIB-Mpal 2015-2020 Corrient '!S$5:S$759,'PIB-Mpal 2015-2020 Corrient '!$A$5:$A$759,$W$2,'PIB-Mpal 2015-2020 Corrient '!$E$5:$E$759,$A72)</f>
        <v>11.049169260050801</v>
      </c>
      <c r="O72" s="141">
        <f>SUMIFS('PIB-Mpal 2015-2020 Corrient '!T$5:T$759,'PIB-Mpal 2015-2020 Corrient '!$A$5:$A$759,$W$2,'PIB-Mpal 2015-2020 Corrient '!$E$5:$E$759,$A72)</f>
        <v>47.90088145894521</v>
      </c>
      <c r="P72" s="246">
        <f>SUMIFS('PIB-Mpal 2015-2020 Corrient '!U$5:U$759,'PIB-Mpal 2015-2020 Corrient '!$A$5:$A$759,$W$2,'PIB-Mpal 2015-2020 Corrient '!$E$5:$E$759,$A72)</f>
        <v>3.3573306860313767</v>
      </c>
      <c r="Q72" s="252">
        <f>SUMIFS('PIB-Mpal 2015-2020 Corrient '!J$5:J$759,'PIB-Mpal 2015-2020 Corrient '!$A$5:$A$759,$W$2,'PIB-Mpal 2015-2020 Corrient '!$E$5:$E$759,$A72)</f>
        <v>23.46816262501104</v>
      </c>
      <c r="R72" s="142">
        <f>SUMIFS('PIB-Mpal 2015-2020 Corrient '!M$5:M$759,'PIB-Mpal 2015-2020 Corrient '!$A$5:$A$759,$W$2,'PIB-Mpal 2015-2020 Corrient '!$E$5:$E$759,$A72)</f>
        <v>7.037440458735608</v>
      </c>
      <c r="S72" s="143">
        <f>SUMIFS('PIB-Mpal 2015-2020 Corrient '!V$5:V$759,'PIB-Mpal 2015-2020 Corrient '!$A$5:$A$759,$W$2,'PIB-Mpal 2015-2020 Corrient '!$E$5:$E$759,$A72)</f>
        <v>76.69145222330215</v>
      </c>
      <c r="T72" s="307">
        <f>SUMIFS('PIB-Mpal 2015-2020 Corrient '!W$5:W$759,'PIB-Mpal 2015-2020 Corrient '!$A$5:$A$759,$W$2,'PIB-Mpal 2015-2020 Corrient '!$E$5:$E$759,$A72)</f>
        <v>107.1970553070488</v>
      </c>
      <c r="U72" s="300">
        <f>SUMIFS('PIB-Mpal 2015-2020 Corrient '!X$5:X$759,'PIB-Mpal 2015-2020 Corrient '!$A$5:$A$759,$W$2,'PIB-Mpal 2015-2020 Corrient '!$E$5:$E$759,$A72)</f>
        <v>9.93481180949545</v>
      </c>
      <c r="V72" s="181">
        <f>SUMIFS('PIB-Mpal 2015-2020 Corrient '!Y$5:Y$759,'PIB-Mpal 2015-2020 Corrient '!$A$5:$A$759,$W$2,'PIB-Mpal 2015-2020 Corrient '!$E$5:$E$759,$A72)</f>
        <v>117.13186711654424</v>
      </c>
      <c r="W72" s="185">
        <f t="shared" si="14"/>
        <v>0.0007893698135084253</v>
      </c>
      <c r="X72" s="379">
        <f>INDEX(POBLACION!$C$4:$W$128,MATCH(A72,POBLACION!$A$4:$A$128,0),MATCH($W$2,POBLACION!$C$3:$W$3,0))</f>
        <v>10313</v>
      </c>
      <c r="Y72" s="369">
        <f t="shared" si="15"/>
        <v>10394.362000101697</v>
      </c>
      <c r="Z72" s="381">
        <f t="shared" si="16"/>
        <v>11357.690983859618</v>
      </c>
      <c r="AA72" s="384">
        <f t="shared" si="17"/>
        <v>4.016797837742658</v>
      </c>
      <c r="AB72" s="384">
        <f t="shared" si="18"/>
        <v>4.055290048373655</v>
      </c>
      <c r="AG72" s="393"/>
      <c r="AH72" s="394"/>
      <c r="AI72" s="395"/>
      <c r="AJ72" s="388"/>
      <c r="AK72" s="388"/>
      <c r="AL72" s="388"/>
      <c r="AM72" s="388"/>
      <c r="AN72" s="388"/>
      <c r="AO72" s="388"/>
      <c r="AP72" s="388"/>
    </row>
    <row r="73" spans="1:42" ht="15">
      <c r="A73" s="117" t="s">
        <v>253</v>
      </c>
      <c r="B73" s="114" t="s">
        <v>95</v>
      </c>
      <c r="C73" s="115" t="s">
        <v>375</v>
      </c>
      <c r="D73" s="114" t="s">
        <v>109</v>
      </c>
      <c r="E73" s="141">
        <f>SUMIFS('PIB-Mpal 2015-2020 Corrient '!H$5:H$759,'PIB-Mpal 2015-2020 Corrient '!$A$5:$A$759,$W$2,'PIB-Mpal 2015-2020 Corrient '!$E$5:$E$759,$A73)</f>
        <v>7.6333149053277864</v>
      </c>
      <c r="F73" s="141">
        <f>SUMIFS('PIB-Mpal 2015-2020 Corrient '!I$5:I$759,'PIB-Mpal 2015-2020 Corrient '!$A$5:$A$759,$W$2,'PIB-Mpal 2015-2020 Corrient '!$E$5:$E$759,$A73)</f>
        <v>0.30819939573917576</v>
      </c>
      <c r="G73" s="141">
        <f>SUMIFS('PIB-Mpal 2015-2020 Corrient '!K$5:K$759,'PIB-Mpal 2015-2020 Corrient '!$A$5:$A$759,$W$2,'PIB-Mpal 2015-2020 Corrient '!$E$5:$E$759,$A73)</f>
        <v>0.09287418792482839</v>
      </c>
      <c r="H73" s="141">
        <f>SUMIFS('PIB-Mpal 2015-2020 Corrient '!L$5:L$759,'PIB-Mpal 2015-2020 Corrient '!$A$5:$A$759,$W$2,'PIB-Mpal 2015-2020 Corrient '!$E$5:$E$759,$A73)</f>
        <v>2.4277095673800417</v>
      </c>
      <c r="I73" s="141">
        <f>SUMIFS('PIB-Mpal 2015-2020 Corrient '!N$5:N$759,'PIB-Mpal 2015-2020 Corrient '!$A$5:$A$759,$W$2,'PIB-Mpal 2015-2020 Corrient '!$E$5:$E$759,$A73)</f>
        <v>3.036733966595193</v>
      </c>
      <c r="J73" s="141">
        <f>SUMIFS('PIB-Mpal 2015-2020 Corrient '!O$5:O$759,'PIB-Mpal 2015-2020 Corrient '!$A$5:$A$759,$W$2,'PIB-Mpal 2015-2020 Corrient '!$E$5:$E$759,$A73)</f>
        <v>7.2296715886878</v>
      </c>
      <c r="K73" s="141">
        <f>SUMIFS('PIB-Mpal 2015-2020 Corrient '!P$5:P$759,'PIB-Mpal 2015-2020 Corrient '!$A$5:$A$759,$W$2,'PIB-Mpal 2015-2020 Corrient '!$E$5:$E$759,$A73)</f>
        <v>1.489310770323061</v>
      </c>
      <c r="L73" s="141">
        <f>SUMIFS('PIB-Mpal 2015-2020 Corrient '!Q$5:Q$759,'PIB-Mpal 2015-2020 Corrient '!$A$5:$A$759,$W$2,'PIB-Mpal 2015-2020 Corrient '!$E$5:$E$759,$A73)</f>
        <v>0.3559096254093683</v>
      </c>
      <c r="M73" s="141">
        <f>SUMIFS('PIB-Mpal 2015-2020 Corrient '!R$5:R$759,'PIB-Mpal 2015-2020 Corrient '!$A$5:$A$759,$W$2,'PIB-Mpal 2015-2020 Corrient '!$E$5:$E$759,$A73)</f>
        <v>3.6617411895657415</v>
      </c>
      <c r="N73" s="141">
        <f>SUMIFS('PIB-Mpal 2015-2020 Corrient '!S$5:S$759,'PIB-Mpal 2015-2020 Corrient '!$A$5:$A$759,$W$2,'PIB-Mpal 2015-2020 Corrient '!$E$5:$E$759,$A73)</f>
        <v>4.353780440900403</v>
      </c>
      <c r="O73" s="141">
        <f>SUMIFS('PIB-Mpal 2015-2020 Corrient '!T$5:T$759,'PIB-Mpal 2015-2020 Corrient '!$A$5:$A$759,$W$2,'PIB-Mpal 2015-2020 Corrient '!$E$5:$E$759,$A73)</f>
        <v>7.602150296476225</v>
      </c>
      <c r="P73" s="246">
        <f>SUMIFS('PIB-Mpal 2015-2020 Corrient '!U$5:U$759,'PIB-Mpal 2015-2020 Corrient '!$A$5:$A$759,$W$2,'PIB-Mpal 2015-2020 Corrient '!$E$5:$E$759,$A73)</f>
        <v>1.5393152907521748</v>
      </c>
      <c r="Q73" s="252">
        <f>SUMIFS('PIB-Mpal 2015-2020 Corrient '!J$5:J$759,'PIB-Mpal 2015-2020 Corrient '!$A$5:$A$759,$W$2,'PIB-Mpal 2015-2020 Corrient '!$E$5:$E$759,$A73)</f>
        <v>7.941514301066962</v>
      </c>
      <c r="R73" s="142">
        <f>SUMIFS('PIB-Mpal 2015-2020 Corrient '!M$5:M$759,'PIB-Mpal 2015-2020 Corrient '!$A$5:$A$759,$W$2,'PIB-Mpal 2015-2020 Corrient '!$E$5:$E$759,$A73)</f>
        <v>2.52058375530487</v>
      </c>
      <c r="S73" s="143">
        <f>SUMIFS('PIB-Mpal 2015-2020 Corrient '!V$5:V$759,'PIB-Mpal 2015-2020 Corrient '!$A$5:$A$759,$W$2,'PIB-Mpal 2015-2020 Corrient '!$E$5:$E$759,$A73)</f>
        <v>29.268613168709965</v>
      </c>
      <c r="T73" s="307">
        <f>SUMIFS('PIB-Mpal 2015-2020 Corrient '!W$5:W$759,'PIB-Mpal 2015-2020 Corrient '!$A$5:$A$759,$W$2,'PIB-Mpal 2015-2020 Corrient '!$E$5:$E$759,$A73)</f>
        <v>39.7307112250818</v>
      </c>
      <c r="U73" s="300">
        <f>SUMIFS('PIB-Mpal 2015-2020 Corrient '!X$5:X$759,'PIB-Mpal 2015-2020 Corrient '!$A$5:$A$759,$W$2,'PIB-Mpal 2015-2020 Corrient '!$E$5:$E$759,$A73)</f>
        <v>3.6821506654712377</v>
      </c>
      <c r="V73" s="181">
        <f>SUMIFS('PIB-Mpal 2015-2020 Corrient '!Y$5:Y$759,'PIB-Mpal 2015-2020 Corrient '!$A$5:$A$759,$W$2,'PIB-Mpal 2015-2020 Corrient '!$E$5:$E$759,$A73)</f>
        <v>43.41286189055304</v>
      </c>
      <c r="W73" s="185">
        <f t="shared" si="14"/>
        <v>0.000292566007338686</v>
      </c>
      <c r="X73" s="379">
        <f>INDEX(POBLACION!$C$4:$W$128,MATCH(A73,POBLACION!$A$4:$A$128,0),MATCH($W$2,POBLACION!$C$3:$W$3,0))</f>
        <v>3211</v>
      </c>
      <c r="Y73" s="369">
        <f t="shared" si="15"/>
        <v>12373.31399099402</v>
      </c>
      <c r="Z73" s="381">
        <f t="shared" si="16"/>
        <v>13520.044188898486</v>
      </c>
      <c r="AA73" s="384">
        <f t="shared" si="17"/>
        <v>4.0924860339254</v>
      </c>
      <c r="AB73" s="384">
        <f t="shared" si="18"/>
        <v>4.130978111055573</v>
      </c>
      <c r="AG73" s="393"/>
      <c r="AH73" s="394"/>
      <c r="AI73" s="395"/>
      <c r="AJ73" s="388"/>
      <c r="AK73" s="388"/>
      <c r="AL73" s="388"/>
      <c r="AM73" s="388"/>
      <c r="AN73" s="388"/>
      <c r="AO73" s="388"/>
      <c r="AP73" s="388"/>
    </row>
    <row r="74" spans="1:42" ht="15">
      <c r="A74" s="117" t="s">
        <v>254</v>
      </c>
      <c r="B74" s="114" t="s">
        <v>95</v>
      </c>
      <c r="C74" s="115" t="s">
        <v>375</v>
      </c>
      <c r="D74" s="114" t="s">
        <v>110</v>
      </c>
      <c r="E74" s="141">
        <f>SUMIFS('PIB-Mpal 2015-2020 Corrient '!H$5:H$759,'PIB-Mpal 2015-2020 Corrient '!$A$5:$A$759,$W$2,'PIB-Mpal 2015-2020 Corrient '!$E$5:$E$759,$A74)</f>
        <v>17.22888794011806</v>
      </c>
      <c r="F74" s="141">
        <f>SUMIFS('PIB-Mpal 2015-2020 Corrient '!I$5:I$759,'PIB-Mpal 2015-2020 Corrient '!$A$5:$A$759,$W$2,'PIB-Mpal 2015-2020 Corrient '!$E$5:$E$759,$A74)</f>
        <v>0</v>
      </c>
      <c r="G74" s="141">
        <f>SUMIFS('PIB-Mpal 2015-2020 Corrient '!K$5:K$759,'PIB-Mpal 2015-2020 Corrient '!$A$5:$A$759,$W$2,'PIB-Mpal 2015-2020 Corrient '!$E$5:$E$759,$A74)</f>
        <v>1.0150782573687847</v>
      </c>
      <c r="H74" s="141">
        <f>SUMIFS('PIB-Mpal 2015-2020 Corrient '!L$5:L$759,'PIB-Mpal 2015-2020 Corrient '!$A$5:$A$759,$W$2,'PIB-Mpal 2015-2020 Corrient '!$E$5:$E$759,$A74)</f>
        <v>3.7948835785792134</v>
      </c>
      <c r="I74" s="141">
        <f>SUMIFS('PIB-Mpal 2015-2020 Corrient '!N$5:N$759,'PIB-Mpal 2015-2020 Corrient '!$A$5:$A$759,$W$2,'PIB-Mpal 2015-2020 Corrient '!$E$5:$E$759,$A74)</f>
        <v>2.887831558682308</v>
      </c>
      <c r="J74" s="141">
        <f>SUMIFS('PIB-Mpal 2015-2020 Corrient '!O$5:O$759,'PIB-Mpal 2015-2020 Corrient '!$A$5:$A$759,$W$2,'PIB-Mpal 2015-2020 Corrient '!$E$5:$E$759,$A74)</f>
        <v>4.537929870272672</v>
      </c>
      <c r="K74" s="141">
        <f>SUMIFS('PIB-Mpal 2015-2020 Corrient '!P$5:P$759,'PIB-Mpal 2015-2020 Corrient '!$A$5:$A$759,$W$2,'PIB-Mpal 2015-2020 Corrient '!$E$5:$E$759,$A74)</f>
        <v>3.011646061329838</v>
      </c>
      <c r="L74" s="141">
        <f>SUMIFS('PIB-Mpal 2015-2020 Corrient '!Q$5:Q$759,'PIB-Mpal 2015-2020 Corrient '!$A$5:$A$759,$W$2,'PIB-Mpal 2015-2020 Corrient '!$E$5:$E$759,$A74)</f>
        <v>1.8481619026593665</v>
      </c>
      <c r="M74" s="141">
        <f>SUMIFS('PIB-Mpal 2015-2020 Corrient '!R$5:R$759,'PIB-Mpal 2015-2020 Corrient '!$A$5:$A$759,$W$2,'PIB-Mpal 2015-2020 Corrient '!$E$5:$E$759,$A74)</f>
        <v>6.263998337394836</v>
      </c>
      <c r="N74" s="141">
        <f>SUMIFS('PIB-Mpal 2015-2020 Corrient '!S$5:S$759,'PIB-Mpal 2015-2020 Corrient '!$A$5:$A$759,$W$2,'PIB-Mpal 2015-2020 Corrient '!$E$5:$E$759,$A74)</f>
        <v>8.938537616432454</v>
      </c>
      <c r="O74" s="141">
        <f>SUMIFS('PIB-Mpal 2015-2020 Corrient '!T$5:T$759,'PIB-Mpal 2015-2020 Corrient '!$A$5:$A$759,$W$2,'PIB-Mpal 2015-2020 Corrient '!$E$5:$E$759,$A74)</f>
        <v>23.881873739121062</v>
      </c>
      <c r="P74" s="246">
        <f>SUMIFS('PIB-Mpal 2015-2020 Corrient '!U$5:U$759,'PIB-Mpal 2015-2020 Corrient '!$A$5:$A$759,$W$2,'PIB-Mpal 2015-2020 Corrient '!$E$5:$E$759,$A74)</f>
        <v>2.31757307379884</v>
      </c>
      <c r="Q74" s="252">
        <f>SUMIFS('PIB-Mpal 2015-2020 Corrient '!J$5:J$759,'PIB-Mpal 2015-2020 Corrient '!$A$5:$A$759,$W$2,'PIB-Mpal 2015-2020 Corrient '!$E$5:$E$759,$A74)</f>
        <v>17.22888794011806</v>
      </c>
      <c r="R74" s="142">
        <f>SUMIFS('PIB-Mpal 2015-2020 Corrient '!M$5:M$759,'PIB-Mpal 2015-2020 Corrient '!$A$5:$A$759,$W$2,'PIB-Mpal 2015-2020 Corrient '!$E$5:$E$759,$A74)</f>
        <v>4.809961835947998</v>
      </c>
      <c r="S74" s="143">
        <f>SUMIFS('PIB-Mpal 2015-2020 Corrient '!V$5:V$759,'PIB-Mpal 2015-2020 Corrient '!$A$5:$A$759,$W$2,'PIB-Mpal 2015-2020 Corrient '!$E$5:$E$759,$A74)</f>
        <v>53.68755215969138</v>
      </c>
      <c r="T74" s="307">
        <f>SUMIFS('PIB-Mpal 2015-2020 Corrient '!W$5:W$759,'PIB-Mpal 2015-2020 Corrient '!$A$5:$A$759,$W$2,'PIB-Mpal 2015-2020 Corrient '!$E$5:$E$759,$A74)</f>
        <v>75.72640193575744</v>
      </c>
      <c r="U74" s="300">
        <f>SUMIFS('PIB-Mpal 2015-2020 Corrient '!X$5:X$759,'PIB-Mpal 2015-2020 Corrient '!$A$5:$A$759,$W$2,'PIB-Mpal 2015-2020 Corrient '!$E$5:$E$759,$A74)</f>
        <v>7.018181410580979</v>
      </c>
      <c r="V74" s="181">
        <f>SUMIFS('PIB-Mpal 2015-2020 Corrient '!Y$5:Y$759,'PIB-Mpal 2015-2020 Corrient '!$A$5:$A$759,$W$2,'PIB-Mpal 2015-2020 Corrient '!$E$5:$E$759,$A74)</f>
        <v>82.74458334633842</v>
      </c>
      <c r="W74" s="185">
        <f t="shared" si="14"/>
        <v>0.0005576285765166119</v>
      </c>
      <c r="X74" s="379">
        <f>INDEX(POBLACION!$C$4:$W$128,MATCH(A74,POBLACION!$A$4:$A$128,0),MATCH($W$2,POBLACION!$C$3:$W$3,0))</f>
        <v>8356</v>
      </c>
      <c r="Y74" s="369">
        <f t="shared" si="15"/>
        <v>9062.518182833586</v>
      </c>
      <c r="Z74" s="381">
        <f t="shared" si="16"/>
        <v>9902.415431586694</v>
      </c>
      <c r="AA74" s="384">
        <f t="shared" si="17"/>
        <v>3.9572488909386494</v>
      </c>
      <c r="AB74" s="384">
        <f t="shared" si="18"/>
        <v>3.9957411421389843</v>
      </c>
      <c r="AG74" s="393"/>
      <c r="AH74" s="394"/>
      <c r="AI74" s="395"/>
      <c r="AJ74" s="388"/>
      <c r="AK74" s="388"/>
      <c r="AL74" s="388"/>
      <c r="AM74" s="388"/>
      <c r="AN74" s="388"/>
      <c r="AO74" s="388"/>
      <c r="AP74" s="388"/>
    </row>
    <row r="75" spans="1:42" ht="15">
      <c r="A75" s="117" t="s">
        <v>255</v>
      </c>
      <c r="B75" s="114" t="s">
        <v>95</v>
      </c>
      <c r="C75" s="115" t="s">
        <v>370</v>
      </c>
      <c r="D75" s="114" t="s">
        <v>111</v>
      </c>
      <c r="E75" s="141">
        <f>SUMIFS('PIB-Mpal 2015-2020 Corrient '!H$5:H$759,'PIB-Mpal 2015-2020 Corrient '!$A$5:$A$759,$W$2,'PIB-Mpal 2015-2020 Corrient '!$E$5:$E$759,$A75)</f>
        <v>16.989821352432553</v>
      </c>
      <c r="F75" s="141">
        <f>SUMIFS('PIB-Mpal 2015-2020 Corrient '!I$5:I$759,'PIB-Mpal 2015-2020 Corrient '!$A$5:$A$759,$W$2,'PIB-Mpal 2015-2020 Corrient '!$E$5:$E$759,$A75)</f>
        <v>0.6947161621703835</v>
      </c>
      <c r="G75" s="141">
        <f>SUMIFS('PIB-Mpal 2015-2020 Corrient '!K$5:K$759,'PIB-Mpal 2015-2020 Corrient '!$A$5:$A$759,$W$2,'PIB-Mpal 2015-2020 Corrient '!$E$5:$E$759,$A75)</f>
        <v>1.0978137077816728</v>
      </c>
      <c r="H75" s="141">
        <f>SUMIFS('PIB-Mpal 2015-2020 Corrient '!L$5:L$759,'PIB-Mpal 2015-2020 Corrient '!$A$5:$A$759,$W$2,'PIB-Mpal 2015-2020 Corrient '!$E$5:$E$759,$A75)</f>
        <v>4.384221963286241</v>
      </c>
      <c r="I75" s="141">
        <f>SUMIFS('PIB-Mpal 2015-2020 Corrient '!N$5:N$759,'PIB-Mpal 2015-2020 Corrient '!$A$5:$A$759,$W$2,'PIB-Mpal 2015-2020 Corrient '!$E$5:$E$759,$A75)</f>
        <v>1.7308197484625307</v>
      </c>
      <c r="J75" s="141">
        <f>SUMIFS('PIB-Mpal 2015-2020 Corrient '!O$5:O$759,'PIB-Mpal 2015-2020 Corrient '!$A$5:$A$759,$W$2,'PIB-Mpal 2015-2020 Corrient '!$E$5:$E$759,$A75)</f>
        <v>11.74536616023354</v>
      </c>
      <c r="K75" s="141">
        <f>SUMIFS('PIB-Mpal 2015-2020 Corrient '!P$5:P$759,'PIB-Mpal 2015-2020 Corrient '!$A$5:$A$759,$W$2,'PIB-Mpal 2015-2020 Corrient '!$E$5:$E$759,$A75)</f>
        <v>3.607156360270036</v>
      </c>
      <c r="L75" s="141">
        <f>SUMIFS('PIB-Mpal 2015-2020 Corrient '!Q$5:Q$759,'PIB-Mpal 2015-2020 Corrient '!$A$5:$A$759,$W$2,'PIB-Mpal 2015-2020 Corrient '!$E$5:$E$759,$A75)</f>
        <v>2.039201242187626</v>
      </c>
      <c r="M75" s="141">
        <f>SUMIFS('PIB-Mpal 2015-2020 Corrient '!R$5:R$759,'PIB-Mpal 2015-2020 Corrient '!$A$5:$A$759,$W$2,'PIB-Mpal 2015-2020 Corrient '!$E$5:$E$759,$A75)</f>
        <v>7.810677612743282</v>
      </c>
      <c r="N75" s="141">
        <f>SUMIFS('PIB-Mpal 2015-2020 Corrient '!S$5:S$759,'PIB-Mpal 2015-2020 Corrient '!$A$5:$A$759,$W$2,'PIB-Mpal 2015-2020 Corrient '!$E$5:$E$759,$A75)</f>
        <v>8.915042230936448</v>
      </c>
      <c r="O75" s="141">
        <f>SUMIFS('PIB-Mpal 2015-2020 Corrient '!T$5:T$759,'PIB-Mpal 2015-2020 Corrient '!$A$5:$A$759,$W$2,'PIB-Mpal 2015-2020 Corrient '!$E$5:$E$759,$A75)</f>
        <v>21.187486528289117</v>
      </c>
      <c r="P75" s="246">
        <f>SUMIFS('PIB-Mpal 2015-2020 Corrient '!U$5:U$759,'PIB-Mpal 2015-2020 Corrient '!$A$5:$A$759,$W$2,'PIB-Mpal 2015-2020 Corrient '!$E$5:$E$759,$A75)</f>
        <v>2.4558477631447087</v>
      </c>
      <c r="Q75" s="252">
        <f>SUMIFS('PIB-Mpal 2015-2020 Corrient '!J$5:J$759,'PIB-Mpal 2015-2020 Corrient '!$A$5:$A$759,$W$2,'PIB-Mpal 2015-2020 Corrient '!$E$5:$E$759,$A75)</f>
        <v>17.684537514602937</v>
      </c>
      <c r="R75" s="142">
        <f>SUMIFS('PIB-Mpal 2015-2020 Corrient '!M$5:M$759,'PIB-Mpal 2015-2020 Corrient '!$A$5:$A$759,$W$2,'PIB-Mpal 2015-2020 Corrient '!$E$5:$E$759,$A75)</f>
        <v>5.482035671067914</v>
      </c>
      <c r="S75" s="143">
        <f>SUMIFS('PIB-Mpal 2015-2020 Corrient '!V$5:V$759,'PIB-Mpal 2015-2020 Corrient '!$A$5:$A$759,$W$2,'PIB-Mpal 2015-2020 Corrient '!$E$5:$E$759,$A75)</f>
        <v>59.49159764626729</v>
      </c>
      <c r="T75" s="307">
        <f>SUMIFS('PIB-Mpal 2015-2020 Corrient '!W$5:W$759,'PIB-Mpal 2015-2020 Corrient '!$A$5:$A$759,$W$2,'PIB-Mpal 2015-2020 Corrient '!$E$5:$E$759,$A75)</f>
        <v>82.65817083193815</v>
      </c>
      <c r="U75" s="300">
        <f>SUMIFS('PIB-Mpal 2015-2020 Corrient '!X$5:X$759,'PIB-Mpal 2015-2020 Corrient '!$A$5:$A$759,$W$2,'PIB-Mpal 2015-2020 Corrient '!$E$5:$E$759,$A75)</f>
        <v>7.660590735234953</v>
      </c>
      <c r="V75" s="181">
        <f>SUMIFS('PIB-Mpal 2015-2020 Corrient '!Y$5:Y$759,'PIB-Mpal 2015-2020 Corrient '!$A$5:$A$759,$W$2,'PIB-Mpal 2015-2020 Corrient '!$E$5:$E$759,$A75)</f>
        <v>90.3187615671731</v>
      </c>
      <c r="W75" s="185">
        <f t="shared" si="14"/>
        <v>0.0006086721379046586</v>
      </c>
      <c r="X75" s="379">
        <f>INDEX(POBLACION!$C$4:$W$128,MATCH(A75,POBLACION!$A$4:$A$128,0),MATCH($W$2,POBLACION!$C$3:$W$3,0))</f>
        <v>9311</v>
      </c>
      <c r="Y75" s="369">
        <f t="shared" si="15"/>
        <v>8877.475118884991</v>
      </c>
      <c r="Z75" s="381">
        <f t="shared" si="16"/>
        <v>9700.221412004414</v>
      </c>
      <c r="AA75" s="384">
        <f t="shared" si="17"/>
        <v>3.948289463767672</v>
      </c>
      <c r="AB75" s="384">
        <f t="shared" si="18"/>
        <v>3.9867816473501945</v>
      </c>
      <c r="AG75" s="393"/>
      <c r="AH75" s="394"/>
      <c r="AI75" s="395"/>
      <c r="AJ75" s="388"/>
      <c r="AK75" s="388"/>
      <c r="AL75" s="388"/>
      <c r="AM75" s="388"/>
      <c r="AN75" s="388"/>
      <c r="AO75" s="388"/>
      <c r="AP75" s="388"/>
    </row>
    <row r="76" spans="1:42" ht="15">
      <c r="A76" s="117" t="s">
        <v>256</v>
      </c>
      <c r="B76" s="114" t="s">
        <v>95</v>
      </c>
      <c r="C76" s="115" t="s">
        <v>375</v>
      </c>
      <c r="D76" s="114" t="s">
        <v>112</v>
      </c>
      <c r="E76" s="141">
        <f>SUMIFS('PIB-Mpal 2015-2020 Corrient '!H$5:H$759,'PIB-Mpal 2015-2020 Corrient '!$A$5:$A$759,$W$2,'PIB-Mpal 2015-2020 Corrient '!$E$5:$E$759,$A76)</f>
        <v>18.336106476336607</v>
      </c>
      <c r="F76" s="141">
        <f>SUMIFS('PIB-Mpal 2015-2020 Corrient '!I$5:I$759,'PIB-Mpal 2015-2020 Corrient '!$A$5:$A$759,$W$2,'PIB-Mpal 2015-2020 Corrient '!$E$5:$E$759,$A76)</f>
        <v>0</v>
      </c>
      <c r="G76" s="141">
        <f>SUMIFS('PIB-Mpal 2015-2020 Corrient '!K$5:K$759,'PIB-Mpal 2015-2020 Corrient '!$A$5:$A$759,$W$2,'PIB-Mpal 2015-2020 Corrient '!$E$5:$E$759,$A76)</f>
        <v>1.45041114998105</v>
      </c>
      <c r="H76" s="141">
        <f>SUMIFS('PIB-Mpal 2015-2020 Corrient '!L$5:L$759,'PIB-Mpal 2015-2020 Corrient '!$A$5:$A$759,$W$2,'PIB-Mpal 2015-2020 Corrient '!$E$5:$E$759,$A76)</f>
        <v>10.919566264520014</v>
      </c>
      <c r="I76" s="141">
        <f>SUMIFS('PIB-Mpal 2015-2020 Corrient '!N$5:N$759,'PIB-Mpal 2015-2020 Corrient '!$A$5:$A$759,$W$2,'PIB-Mpal 2015-2020 Corrient '!$E$5:$E$759,$A76)</f>
        <v>4.134601044102341</v>
      </c>
      <c r="J76" s="141">
        <f>SUMIFS('PIB-Mpal 2015-2020 Corrient '!O$5:O$759,'PIB-Mpal 2015-2020 Corrient '!$A$5:$A$759,$W$2,'PIB-Mpal 2015-2020 Corrient '!$E$5:$E$759,$A76)</f>
        <v>62.653044476769914</v>
      </c>
      <c r="K76" s="141">
        <f>SUMIFS('PIB-Mpal 2015-2020 Corrient '!P$5:P$759,'PIB-Mpal 2015-2020 Corrient '!$A$5:$A$759,$W$2,'PIB-Mpal 2015-2020 Corrient '!$E$5:$E$759,$A76)</f>
        <v>6.614461823664864</v>
      </c>
      <c r="L76" s="141">
        <f>SUMIFS('PIB-Mpal 2015-2020 Corrient '!Q$5:Q$759,'PIB-Mpal 2015-2020 Corrient '!$A$5:$A$759,$W$2,'PIB-Mpal 2015-2020 Corrient '!$E$5:$E$759,$A76)</f>
        <v>3.2580093932049072</v>
      </c>
      <c r="M76" s="141">
        <f>SUMIFS('PIB-Mpal 2015-2020 Corrient '!R$5:R$759,'PIB-Mpal 2015-2020 Corrient '!$A$5:$A$759,$W$2,'PIB-Mpal 2015-2020 Corrient '!$E$5:$E$759,$A76)</f>
        <v>31.43349798009951</v>
      </c>
      <c r="N76" s="141">
        <f>SUMIFS('PIB-Mpal 2015-2020 Corrient '!S$5:S$759,'PIB-Mpal 2015-2020 Corrient '!$A$5:$A$759,$W$2,'PIB-Mpal 2015-2020 Corrient '!$E$5:$E$759,$A76)</f>
        <v>22.117362930243413</v>
      </c>
      <c r="O76" s="141">
        <f>SUMIFS('PIB-Mpal 2015-2020 Corrient '!T$5:T$759,'PIB-Mpal 2015-2020 Corrient '!$A$5:$A$759,$W$2,'PIB-Mpal 2015-2020 Corrient '!$E$5:$E$759,$A76)</f>
        <v>26.552313957288835</v>
      </c>
      <c r="P76" s="246">
        <f>SUMIFS('PIB-Mpal 2015-2020 Corrient '!U$5:U$759,'PIB-Mpal 2015-2020 Corrient '!$A$5:$A$759,$W$2,'PIB-Mpal 2015-2020 Corrient '!$E$5:$E$759,$A76)</f>
        <v>5.8603679455641915</v>
      </c>
      <c r="Q76" s="252">
        <f>SUMIFS('PIB-Mpal 2015-2020 Corrient '!J$5:J$759,'PIB-Mpal 2015-2020 Corrient '!$A$5:$A$759,$W$2,'PIB-Mpal 2015-2020 Corrient '!$E$5:$E$759,$A76)</f>
        <v>18.336106476336607</v>
      </c>
      <c r="R76" s="142">
        <f>SUMIFS('PIB-Mpal 2015-2020 Corrient '!M$5:M$759,'PIB-Mpal 2015-2020 Corrient '!$A$5:$A$759,$W$2,'PIB-Mpal 2015-2020 Corrient '!$E$5:$E$759,$A76)</f>
        <v>12.369977414501065</v>
      </c>
      <c r="S76" s="143">
        <f>SUMIFS('PIB-Mpal 2015-2020 Corrient '!V$5:V$759,'PIB-Mpal 2015-2020 Corrient '!$A$5:$A$759,$W$2,'PIB-Mpal 2015-2020 Corrient '!$E$5:$E$759,$A76)</f>
        <v>162.623659550938</v>
      </c>
      <c r="T76" s="307">
        <f>SUMIFS('PIB-Mpal 2015-2020 Corrient '!W$5:W$759,'PIB-Mpal 2015-2020 Corrient '!$A$5:$A$759,$W$2,'PIB-Mpal 2015-2020 Corrient '!$E$5:$E$759,$A76)</f>
        <v>193.32974344177566</v>
      </c>
      <c r="U76" s="300">
        <f>SUMIFS('PIB-Mpal 2015-2020 Corrient '!X$5:X$759,'PIB-Mpal 2015-2020 Corrient '!$A$5:$A$759,$W$2,'PIB-Mpal 2015-2020 Corrient '!$E$5:$E$759,$A76)</f>
        <v>17.917035316843833</v>
      </c>
      <c r="V76" s="181">
        <f>SUMIFS('PIB-Mpal 2015-2020 Corrient '!Y$5:Y$759,'PIB-Mpal 2015-2020 Corrient '!$A$5:$A$759,$W$2,'PIB-Mpal 2015-2020 Corrient '!$E$5:$E$759,$A76)</f>
        <v>211.24677875861948</v>
      </c>
      <c r="W76" s="185">
        <f t="shared" si="14"/>
        <v>0.0014236247953516507</v>
      </c>
      <c r="X76" s="379">
        <f>INDEX(POBLACION!$C$4:$W$128,MATCH(A76,POBLACION!$A$4:$A$128,0),MATCH($W$2,POBLACION!$C$3:$W$3,0))</f>
        <v>15905</v>
      </c>
      <c r="Y76" s="369">
        <f t="shared" si="15"/>
        <v>12155.280945726228</v>
      </c>
      <c r="Z76" s="381">
        <f t="shared" si="16"/>
        <v>13281.784266496039</v>
      </c>
      <c r="AA76" s="384">
        <f t="shared" si="17"/>
        <v>4.084765001169363</v>
      </c>
      <c r="AB76" s="384">
        <f t="shared" si="18"/>
        <v>4.123256421797175</v>
      </c>
      <c r="AG76" s="393"/>
      <c r="AH76" s="394"/>
      <c r="AI76" s="395"/>
      <c r="AJ76" s="388"/>
      <c r="AK76" s="388"/>
      <c r="AL76" s="388"/>
      <c r="AM76" s="388"/>
      <c r="AN76" s="388"/>
      <c r="AO76" s="388"/>
      <c r="AP76" s="388"/>
    </row>
    <row r="77" spans="1:42" ht="15">
      <c r="A77" s="117" t="s">
        <v>257</v>
      </c>
      <c r="B77" s="114" t="s">
        <v>95</v>
      </c>
      <c r="C77" s="115" t="s">
        <v>370</v>
      </c>
      <c r="D77" s="114" t="s">
        <v>113</v>
      </c>
      <c r="E77" s="141">
        <f>SUMIFS('PIB-Mpal 2015-2020 Corrient '!H$5:H$759,'PIB-Mpal 2015-2020 Corrient '!$A$5:$A$759,$W$2,'PIB-Mpal 2015-2020 Corrient '!$E$5:$E$759,$A77)</f>
        <v>26.488719281688184</v>
      </c>
      <c r="F77" s="141">
        <f>SUMIFS('PIB-Mpal 2015-2020 Corrient '!I$5:I$759,'PIB-Mpal 2015-2020 Corrient '!$A$5:$A$759,$W$2,'PIB-Mpal 2015-2020 Corrient '!$E$5:$E$759,$A77)</f>
        <v>2.512088535875602</v>
      </c>
      <c r="G77" s="141">
        <f>SUMIFS('PIB-Mpal 2015-2020 Corrient '!K$5:K$759,'PIB-Mpal 2015-2020 Corrient '!$A$5:$A$759,$W$2,'PIB-Mpal 2015-2020 Corrient '!$E$5:$E$759,$A77)</f>
        <v>3.341339183727979</v>
      </c>
      <c r="H77" s="141">
        <f>SUMIFS('PIB-Mpal 2015-2020 Corrient '!L$5:L$759,'PIB-Mpal 2015-2020 Corrient '!$A$5:$A$759,$W$2,'PIB-Mpal 2015-2020 Corrient '!$E$5:$E$759,$A77)</f>
        <v>16.261406868728667</v>
      </c>
      <c r="I77" s="141">
        <f>SUMIFS('PIB-Mpal 2015-2020 Corrient '!N$5:N$759,'PIB-Mpal 2015-2020 Corrient '!$A$5:$A$759,$W$2,'PIB-Mpal 2015-2020 Corrient '!$E$5:$E$759,$A77)</f>
        <v>12.575458820463503</v>
      </c>
      <c r="J77" s="141">
        <f>SUMIFS('PIB-Mpal 2015-2020 Corrient '!O$5:O$759,'PIB-Mpal 2015-2020 Corrient '!$A$5:$A$759,$W$2,'PIB-Mpal 2015-2020 Corrient '!$E$5:$E$759,$A77)</f>
        <v>82.88903498841103</v>
      </c>
      <c r="K77" s="141">
        <f>SUMIFS('PIB-Mpal 2015-2020 Corrient '!P$5:P$759,'PIB-Mpal 2015-2020 Corrient '!$A$5:$A$759,$W$2,'PIB-Mpal 2015-2020 Corrient '!$E$5:$E$759,$A77)</f>
        <v>10.596471415274317</v>
      </c>
      <c r="L77" s="141">
        <f>SUMIFS('PIB-Mpal 2015-2020 Corrient '!Q$5:Q$759,'PIB-Mpal 2015-2020 Corrient '!$A$5:$A$759,$W$2,'PIB-Mpal 2015-2020 Corrient '!$E$5:$E$759,$A77)</f>
        <v>10.731943952784418</v>
      </c>
      <c r="M77" s="141">
        <f>SUMIFS('PIB-Mpal 2015-2020 Corrient '!R$5:R$759,'PIB-Mpal 2015-2020 Corrient '!$A$5:$A$759,$W$2,'PIB-Mpal 2015-2020 Corrient '!$E$5:$E$759,$A77)</f>
        <v>33.18952492547434</v>
      </c>
      <c r="N77" s="141">
        <f>SUMIFS('PIB-Mpal 2015-2020 Corrient '!S$5:S$759,'PIB-Mpal 2015-2020 Corrient '!$A$5:$A$759,$W$2,'PIB-Mpal 2015-2020 Corrient '!$E$5:$E$759,$A77)</f>
        <v>35.333030565984814</v>
      </c>
      <c r="O77" s="141">
        <f>SUMIFS('PIB-Mpal 2015-2020 Corrient '!T$5:T$759,'PIB-Mpal 2015-2020 Corrient '!$A$5:$A$759,$W$2,'PIB-Mpal 2015-2020 Corrient '!$E$5:$E$759,$A77)</f>
        <v>72.9933567784291</v>
      </c>
      <c r="P77" s="246">
        <f>SUMIFS('PIB-Mpal 2015-2020 Corrient '!U$5:U$759,'PIB-Mpal 2015-2020 Corrient '!$A$5:$A$759,$W$2,'PIB-Mpal 2015-2020 Corrient '!$E$5:$E$759,$A77)</f>
        <v>9.754332304699448</v>
      </c>
      <c r="Q77" s="252">
        <f>SUMIFS('PIB-Mpal 2015-2020 Corrient '!J$5:J$759,'PIB-Mpal 2015-2020 Corrient '!$A$5:$A$759,$W$2,'PIB-Mpal 2015-2020 Corrient '!$E$5:$E$759,$A77)</f>
        <v>29.000807817563786</v>
      </c>
      <c r="R77" s="142">
        <f>SUMIFS('PIB-Mpal 2015-2020 Corrient '!M$5:M$759,'PIB-Mpal 2015-2020 Corrient '!$A$5:$A$759,$W$2,'PIB-Mpal 2015-2020 Corrient '!$E$5:$E$759,$A77)</f>
        <v>19.602746052456645</v>
      </c>
      <c r="S77" s="143">
        <f>SUMIFS('PIB-Mpal 2015-2020 Corrient '!V$5:V$759,'PIB-Mpal 2015-2020 Corrient '!$A$5:$A$759,$W$2,'PIB-Mpal 2015-2020 Corrient '!$E$5:$E$759,$A77)</f>
        <v>268.063153751521</v>
      </c>
      <c r="T77" s="307">
        <f>SUMIFS('PIB-Mpal 2015-2020 Corrient '!W$5:W$759,'PIB-Mpal 2015-2020 Corrient '!$A$5:$A$759,$W$2,'PIB-Mpal 2015-2020 Corrient '!$E$5:$E$759,$A77)</f>
        <v>316.66670762154143</v>
      </c>
      <c r="U77" s="300">
        <f>SUMIFS('PIB-Mpal 2015-2020 Corrient '!X$5:X$759,'PIB-Mpal 2015-2020 Corrient '!$A$5:$A$759,$W$2,'PIB-Mpal 2015-2020 Corrient '!$E$5:$E$759,$A77)</f>
        <v>29.34739017949959</v>
      </c>
      <c r="V77" s="181">
        <f>SUMIFS('PIB-Mpal 2015-2020 Corrient '!Y$5:Y$759,'PIB-Mpal 2015-2020 Corrient '!$A$5:$A$759,$W$2,'PIB-Mpal 2015-2020 Corrient '!$E$5:$E$759,$A77)</f>
        <v>346.01409780104103</v>
      </c>
      <c r="W77" s="185">
        <f t="shared" si="14"/>
        <v>0.0023318426537223295</v>
      </c>
      <c r="X77" s="379">
        <f>INDEX(POBLACION!$C$4:$W$128,MATCH(A77,POBLACION!$A$4:$A$128,0),MATCH($W$2,POBLACION!$C$3:$W$3,0))</f>
        <v>27071</v>
      </c>
      <c r="Y77" s="369">
        <f t="shared" si="15"/>
        <v>11697.63612801675</v>
      </c>
      <c r="Z77" s="381">
        <f t="shared" si="16"/>
        <v>12781.725750841899</v>
      </c>
      <c r="AA77" s="384">
        <f t="shared" si="17"/>
        <v>4.068098107875973</v>
      </c>
      <c r="AB77" s="384">
        <f t="shared" si="18"/>
        <v>4.106589494938887</v>
      </c>
      <c r="AG77" s="393"/>
      <c r="AH77" s="394"/>
      <c r="AI77" s="395"/>
      <c r="AJ77" s="388"/>
      <c r="AK77" s="388"/>
      <c r="AL77" s="388"/>
      <c r="AM77" s="388"/>
      <c r="AN77" s="388"/>
      <c r="AO77" s="388"/>
      <c r="AP77" s="388"/>
    </row>
    <row r="78" spans="1:42" ht="15">
      <c r="A78" s="117" t="s">
        <v>258</v>
      </c>
      <c r="B78" s="114" t="s">
        <v>95</v>
      </c>
      <c r="C78" s="115" t="s">
        <v>370</v>
      </c>
      <c r="D78" s="114" t="s">
        <v>114</v>
      </c>
      <c r="E78" s="141">
        <f>SUMIFS('PIB-Mpal 2015-2020 Corrient '!H$5:H$759,'PIB-Mpal 2015-2020 Corrient '!$A$5:$A$759,$W$2,'PIB-Mpal 2015-2020 Corrient '!$E$5:$E$759,$A78)</f>
        <v>22.729417287393513</v>
      </c>
      <c r="F78" s="141">
        <f>SUMIFS('PIB-Mpal 2015-2020 Corrient '!I$5:I$759,'PIB-Mpal 2015-2020 Corrient '!$A$5:$A$759,$W$2,'PIB-Mpal 2015-2020 Corrient '!$E$5:$E$759,$A78)</f>
        <v>0</v>
      </c>
      <c r="G78" s="141">
        <f>SUMIFS('PIB-Mpal 2015-2020 Corrient '!K$5:K$759,'PIB-Mpal 2015-2020 Corrient '!$A$5:$A$759,$W$2,'PIB-Mpal 2015-2020 Corrient '!$E$5:$E$759,$A78)</f>
        <v>1.494414653190377</v>
      </c>
      <c r="H78" s="141">
        <f>SUMIFS('PIB-Mpal 2015-2020 Corrient '!L$5:L$759,'PIB-Mpal 2015-2020 Corrient '!$A$5:$A$759,$W$2,'PIB-Mpal 2015-2020 Corrient '!$E$5:$E$759,$A78)</f>
        <v>9.83871048290846</v>
      </c>
      <c r="I78" s="141">
        <f>SUMIFS('PIB-Mpal 2015-2020 Corrient '!N$5:N$759,'PIB-Mpal 2015-2020 Corrient '!$A$5:$A$759,$W$2,'PIB-Mpal 2015-2020 Corrient '!$E$5:$E$759,$A78)</f>
        <v>9.861937224539496</v>
      </c>
      <c r="J78" s="141">
        <f>SUMIFS('PIB-Mpal 2015-2020 Corrient '!O$5:O$759,'PIB-Mpal 2015-2020 Corrient '!$A$5:$A$759,$W$2,'PIB-Mpal 2015-2020 Corrient '!$E$5:$E$759,$A78)</f>
        <v>38.01801132847513</v>
      </c>
      <c r="K78" s="141">
        <f>SUMIFS('PIB-Mpal 2015-2020 Corrient '!P$5:P$759,'PIB-Mpal 2015-2020 Corrient '!$A$5:$A$759,$W$2,'PIB-Mpal 2015-2020 Corrient '!$E$5:$E$759,$A78)</f>
        <v>6.541536625998149</v>
      </c>
      <c r="L78" s="141">
        <f>SUMIFS('PIB-Mpal 2015-2020 Corrient '!Q$5:Q$759,'PIB-Mpal 2015-2020 Corrient '!$A$5:$A$759,$W$2,'PIB-Mpal 2015-2020 Corrient '!$E$5:$E$759,$A78)</f>
        <v>3.4057082919074877</v>
      </c>
      <c r="M78" s="141">
        <f>SUMIFS('PIB-Mpal 2015-2020 Corrient '!R$5:R$759,'PIB-Mpal 2015-2020 Corrient '!$A$5:$A$759,$W$2,'PIB-Mpal 2015-2020 Corrient '!$E$5:$E$759,$A78)</f>
        <v>21.01310304631002</v>
      </c>
      <c r="N78" s="141">
        <f>SUMIFS('PIB-Mpal 2015-2020 Corrient '!S$5:S$759,'PIB-Mpal 2015-2020 Corrient '!$A$5:$A$759,$W$2,'PIB-Mpal 2015-2020 Corrient '!$E$5:$E$759,$A78)</f>
        <v>20.275200203845973</v>
      </c>
      <c r="O78" s="141">
        <f>SUMIFS('PIB-Mpal 2015-2020 Corrient '!T$5:T$759,'PIB-Mpal 2015-2020 Corrient '!$A$5:$A$759,$W$2,'PIB-Mpal 2015-2020 Corrient '!$E$5:$E$759,$A78)</f>
        <v>33.22612550255925</v>
      </c>
      <c r="P78" s="246">
        <f>SUMIFS('PIB-Mpal 2015-2020 Corrient '!U$5:U$759,'PIB-Mpal 2015-2020 Corrient '!$A$5:$A$759,$W$2,'PIB-Mpal 2015-2020 Corrient '!$E$5:$E$759,$A78)</f>
        <v>6.856880880306976</v>
      </c>
      <c r="Q78" s="252">
        <f>SUMIFS('PIB-Mpal 2015-2020 Corrient '!J$5:J$759,'PIB-Mpal 2015-2020 Corrient '!$A$5:$A$759,$W$2,'PIB-Mpal 2015-2020 Corrient '!$E$5:$E$759,$A78)</f>
        <v>22.729417287393513</v>
      </c>
      <c r="R78" s="142">
        <f>SUMIFS('PIB-Mpal 2015-2020 Corrient '!M$5:M$759,'PIB-Mpal 2015-2020 Corrient '!$A$5:$A$759,$W$2,'PIB-Mpal 2015-2020 Corrient '!$E$5:$E$759,$A78)</f>
        <v>11.333125136098838</v>
      </c>
      <c r="S78" s="143">
        <f>SUMIFS('PIB-Mpal 2015-2020 Corrient '!V$5:V$759,'PIB-Mpal 2015-2020 Corrient '!$A$5:$A$759,$W$2,'PIB-Mpal 2015-2020 Corrient '!$E$5:$E$759,$A78)</f>
        <v>139.1985031039425</v>
      </c>
      <c r="T78" s="307">
        <f>SUMIFS('PIB-Mpal 2015-2020 Corrient '!W$5:W$759,'PIB-Mpal 2015-2020 Corrient '!$A$5:$A$759,$W$2,'PIB-Mpal 2015-2020 Corrient '!$E$5:$E$759,$A78)</f>
        <v>173.26104552743485</v>
      </c>
      <c r="U78" s="300">
        <f>SUMIFS('PIB-Mpal 2015-2020 Corrient '!X$5:X$759,'PIB-Mpal 2015-2020 Corrient '!$A$5:$A$759,$W$2,'PIB-Mpal 2015-2020 Corrient '!$E$5:$E$759,$A78)</f>
        <v>16.057251273859283</v>
      </c>
      <c r="V78" s="181">
        <f>SUMIFS('PIB-Mpal 2015-2020 Corrient '!Y$5:Y$759,'PIB-Mpal 2015-2020 Corrient '!$A$5:$A$759,$W$2,'PIB-Mpal 2015-2020 Corrient '!$E$5:$E$759,$A78)</f>
        <v>189.31829680129414</v>
      </c>
      <c r="W78" s="185">
        <f t="shared" si="14"/>
        <v>0.0012758453554836435</v>
      </c>
      <c r="X78" s="379">
        <f>INDEX(POBLACION!$C$4:$W$128,MATCH(A78,POBLACION!$A$4:$A$128,0),MATCH($W$2,POBLACION!$C$3:$W$3,0))</f>
        <v>15512</v>
      </c>
      <c r="Y78" s="369">
        <f t="shared" si="15"/>
        <v>11169.484626575222</v>
      </c>
      <c r="Z78" s="381">
        <f t="shared" si="16"/>
        <v>12204.634914988019</v>
      </c>
      <c r="AA78" s="384">
        <f t="shared" si="17"/>
        <v>4.048033134709327</v>
      </c>
      <c r="AB78" s="384">
        <f t="shared" si="18"/>
        <v>4.086524792620264</v>
      </c>
      <c r="AG78" s="393"/>
      <c r="AH78" s="394"/>
      <c r="AI78" s="395"/>
      <c r="AJ78" s="388"/>
      <c r="AK78" s="388"/>
      <c r="AL78" s="388"/>
      <c r="AM78" s="388"/>
      <c r="AN78" s="388"/>
      <c r="AO78" s="388"/>
      <c r="AP78" s="388"/>
    </row>
    <row r="79" spans="1:42" ht="15" thickBot="1">
      <c r="A79" s="215" t="s">
        <v>259</v>
      </c>
      <c r="B79" s="154" t="s">
        <v>95</v>
      </c>
      <c r="C79" s="153" t="s">
        <v>375</v>
      </c>
      <c r="D79" s="154" t="s">
        <v>115</v>
      </c>
      <c r="E79" s="189">
        <f>SUMIFS('PIB-Mpal 2015-2020 Corrient '!H$5:H$759,'PIB-Mpal 2015-2020 Corrient '!$A$5:$A$759,$W$2,'PIB-Mpal 2015-2020 Corrient '!$E$5:$E$759,$A79)</f>
        <v>45.07795374105556</v>
      </c>
      <c r="F79" s="189">
        <f>SUMIFS('PIB-Mpal 2015-2020 Corrient '!I$5:I$759,'PIB-Mpal 2015-2020 Corrient '!$A$5:$A$759,$W$2,'PIB-Mpal 2015-2020 Corrient '!$E$5:$E$759,$A79)</f>
        <v>0</v>
      </c>
      <c r="G79" s="189">
        <f>SUMIFS('PIB-Mpal 2015-2020 Corrient '!K$5:K$759,'PIB-Mpal 2015-2020 Corrient '!$A$5:$A$759,$W$2,'PIB-Mpal 2015-2020 Corrient '!$E$5:$E$759,$A79)</f>
        <v>1.0410032397358153</v>
      </c>
      <c r="H79" s="189">
        <f>SUMIFS('PIB-Mpal 2015-2020 Corrient '!L$5:L$759,'PIB-Mpal 2015-2020 Corrient '!$A$5:$A$759,$W$2,'PIB-Mpal 2015-2020 Corrient '!$E$5:$E$759,$A79)</f>
        <v>5.516705635259697</v>
      </c>
      <c r="I79" s="189">
        <f>SUMIFS('PIB-Mpal 2015-2020 Corrient '!N$5:N$759,'PIB-Mpal 2015-2020 Corrient '!$A$5:$A$759,$W$2,'PIB-Mpal 2015-2020 Corrient '!$E$5:$E$759,$A79)</f>
        <v>3.567096609161817</v>
      </c>
      <c r="J79" s="189">
        <f>SUMIFS('PIB-Mpal 2015-2020 Corrient '!O$5:O$759,'PIB-Mpal 2015-2020 Corrient '!$A$5:$A$759,$W$2,'PIB-Mpal 2015-2020 Corrient '!$E$5:$E$759,$A79)</f>
        <v>10.35353042876933</v>
      </c>
      <c r="K79" s="189">
        <f>SUMIFS('PIB-Mpal 2015-2020 Corrient '!P$5:P$759,'PIB-Mpal 2015-2020 Corrient '!$A$5:$A$759,$W$2,'PIB-Mpal 2015-2020 Corrient '!$E$5:$E$759,$A79)</f>
        <v>2.6152173407638903</v>
      </c>
      <c r="L79" s="189">
        <f>SUMIFS('PIB-Mpal 2015-2020 Corrient '!Q$5:Q$759,'PIB-Mpal 2015-2020 Corrient '!$A$5:$A$759,$W$2,'PIB-Mpal 2015-2020 Corrient '!$E$5:$E$759,$A79)</f>
        <v>1.2807600187965378</v>
      </c>
      <c r="M79" s="189">
        <f>SUMIFS('PIB-Mpal 2015-2020 Corrient '!R$5:R$759,'PIB-Mpal 2015-2020 Corrient '!$A$5:$A$759,$W$2,'PIB-Mpal 2015-2020 Corrient '!$E$5:$E$759,$A79)</f>
        <v>4.980450978850913</v>
      </c>
      <c r="N79" s="189">
        <f>SUMIFS('PIB-Mpal 2015-2020 Corrient '!S$5:S$759,'PIB-Mpal 2015-2020 Corrient '!$A$5:$A$759,$W$2,'PIB-Mpal 2015-2020 Corrient '!$E$5:$E$759,$A79)</f>
        <v>7.115377729503758</v>
      </c>
      <c r="O79" s="189">
        <f>SUMIFS('PIB-Mpal 2015-2020 Corrient '!T$5:T$759,'PIB-Mpal 2015-2020 Corrient '!$A$5:$A$759,$W$2,'PIB-Mpal 2015-2020 Corrient '!$E$5:$E$759,$A79)</f>
        <v>11.775759348638672</v>
      </c>
      <c r="P79" s="247">
        <f>SUMIFS('PIB-Mpal 2015-2020 Corrient '!U$5:U$759,'PIB-Mpal 2015-2020 Corrient '!$A$5:$A$759,$W$2,'PIB-Mpal 2015-2020 Corrient '!$E$5:$E$759,$A79)</f>
        <v>2.7765296387319567</v>
      </c>
      <c r="Q79" s="252">
        <f>SUMIFS('PIB-Mpal 2015-2020 Corrient '!J$5:J$759,'PIB-Mpal 2015-2020 Corrient '!$A$5:$A$759,$W$2,'PIB-Mpal 2015-2020 Corrient '!$E$5:$E$759,$A79)</f>
        <v>45.07795374105556</v>
      </c>
      <c r="R79" s="142">
        <f>SUMIFS('PIB-Mpal 2015-2020 Corrient '!M$5:M$759,'PIB-Mpal 2015-2020 Corrient '!$A$5:$A$759,$W$2,'PIB-Mpal 2015-2020 Corrient '!$E$5:$E$759,$A79)</f>
        <v>6.557708874995512</v>
      </c>
      <c r="S79" s="190">
        <f>SUMIFS('PIB-Mpal 2015-2020 Corrient '!V$5:V$759,'PIB-Mpal 2015-2020 Corrient '!$A$5:$A$759,$W$2,'PIB-Mpal 2015-2020 Corrient '!$E$5:$E$759,$A79)</f>
        <v>44.46472209321688</v>
      </c>
      <c r="T79" s="308">
        <f>SUMIFS('PIB-Mpal 2015-2020 Corrient '!W$5:W$759,'PIB-Mpal 2015-2020 Corrient '!$A$5:$A$759,$W$2,'PIB-Mpal 2015-2020 Corrient '!$E$5:$E$759,$A79)</f>
        <v>96.10038470926794</v>
      </c>
      <c r="U79" s="301">
        <f>SUMIFS('PIB-Mpal 2015-2020 Corrient '!X$5:X$759,'PIB-Mpal 2015-2020 Corrient '!$A$5:$A$759,$W$2,'PIB-Mpal 2015-2020 Corrient '!$E$5:$E$759,$A79)</f>
        <v>8.906778156860323</v>
      </c>
      <c r="V79" s="195">
        <f>SUMIFS('PIB-Mpal 2015-2020 Corrient '!Y$5:Y$759,'PIB-Mpal 2015-2020 Corrient '!$A$5:$A$759,$W$2,'PIB-Mpal 2015-2020 Corrient '!$E$5:$E$759,$A79)</f>
        <v>105.00716286612827</v>
      </c>
      <c r="W79" s="191">
        <f t="shared" si="14"/>
        <v>0.000707659551659079</v>
      </c>
      <c r="X79" s="379">
        <f>INDEX(POBLACION!$C$4:$W$128,MATCH(A79,POBLACION!$A$4:$A$128,0),MATCH($W$2,POBLACION!$C$3:$W$3,0))</f>
        <v>7042</v>
      </c>
      <c r="Y79" s="369">
        <f t="shared" si="15"/>
        <v>13646.745911568863</v>
      </c>
      <c r="Z79" s="381">
        <f t="shared" si="16"/>
        <v>14911.55394293216</v>
      </c>
      <c r="AA79" s="384">
        <f t="shared" si="17"/>
        <v>4.13502910550647</v>
      </c>
      <c r="AB79" s="384">
        <f t="shared" si="18"/>
        <v>4.173522903927518</v>
      </c>
      <c r="AG79" s="393"/>
      <c r="AH79" s="394"/>
      <c r="AI79" s="395"/>
      <c r="AJ79" s="388"/>
      <c r="AK79" s="388"/>
      <c r="AL79" s="388"/>
      <c r="AM79" s="388"/>
      <c r="AN79" s="388"/>
      <c r="AO79" s="388"/>
      <c r="AP79" s="388"/>
    </row>
    <row r="80" spans="1:42" ht="15" thickBot="1">
      <c r="A80" s="217" t="s">
        <v>116</v>
      </c>
      <c r="B80" s="212" t="s">
        <v>377</v>
      </c>
      <c r="C80" s="212"/>
      <c r="D80" s="207"/>
      <c r="E80" s="208">
        <f>SUM(E81:E103)</f>
        <v>1840.4405417136031</v>
      </c>
      <c r="F80" s="208">
        <f aca="true" t="shared" si="19" ref="F80:X80">SUM(F81:F103)</f>
        <v>41.32859473520598</v>
      </c>
      <c r="G80" s="208">
        <f t="shared" si="19"/>
        <v>2542.3473257629403</v>
      </c>
      <c r="H80" s="208">
        <f t="shared" si="19"/>
        <v>1135.760565124195</v>
      </c>
      <c r="I80" s="208">
        <f t="shared" si="19"/>
        <v>1112.5215450043354</v>
      </c>
      <c r="J80" s="208">
        <f t="shared" si="19"/>
        <v>1866.382627067197</v>
      </c>
      <c r="K80" s="208">
        <f t="shared" si="19"/>
        <v>376.20493594305407</v>
      </c>
      <c r="L80" s="208">
        <f t="shared" si="19"/>
        <v>292.8588400731156</v>
      </c>
      <c r="M80" s="208">
        <f t="shared" si="19"/>
        <v>1290.1514458589734</v>
      </c>
      <c r="N80" s="208">
        <f t="shared" si="19"/>
        <v>1063.5380222586036</v>
      </c>
      <c r="O80" s="208">
        <f t="shared" si="19"/>
        <v>1383.1520243053074</v>
      </c>
      <c r="P80" s="218">
        <f t="shared" si="19"/>
        <v>289.6389536662488</v>
      </c>
      <c r="Q80" s="289">
        <f t="shared" si="19"/>
        <v>1881.7691364488087</v>
      </c>
      <c r="R80" s="208">
        <f t="shared" si="19"/>
        <v>3678.107890887136</v>
      </c>
      <c r="S80" s="209">
        <f t="shared" si="19"/>
        <v>7674.448394176837</v>
      </c>
      <c r="T80" s="309">
        <f t="shared" si="19"/>
        <v>13234.32542151278</v>
      </c>
      <c r="U80" s="282">
        <f t="shared" si="19"/>
        <v>1226.5595488264557</v>
      </c>
      <c r="V80" s="218">
        <f t="shared" si="19"/>
        <v>14460.884970339237</v>
      </c>
      <c r="W80" s="210">
        <f t="shared" si="14"/>
        <v>0.09745414594002633</v>
      </c>
      <c r="X80" s="309">
        <f t="shared" si="19"/>
        <v>696172</v>
      </c>
      <c r="Y80" s="369">
        <f t="shared" si="15"/>
        <v>19010.13746820151</v>
      </c>
      <c r="Z80" s="381">
        <f t="shared" si="16"/>
        <v>20772.00026766264</v>
      </c>
      <c r="AA80" s="384">
        <f t="shared" si="17"/>
        <v>4.278985257394927</v>
      </c>
      <c r="AB80" s="384">
        <f t="shared" si="18"/>
        <v>4.317478319519226</v>
      </c>
      <c r="AG80" s="393"/>
      <c r="AH80" s="394"/>
      <c r="AI80" s="395"/>
      <c r="AJ80" s="388"/>
      <c r="AK80" s="388"/>
      <c r="AL80" s="388"/>
      <c r="AM80" s="388"/>
      <c r="AN80" s="388"/>
      <c r="AO80" s="388"/>
      <c r="AP80" s="388"/>
    </row>
    <row r="81" spans="1:42" ht="15">
      <c r="A81" s="216" t="s">
        <v>260</v>
      </c>
      <c r="B81" s="196" t="s">
        <v>118</v>
      </c>
      <c r="C81" s="203" t="s">
        <v>370</v>
      </c>
      <c r="D81" s="196" t="s">
        <v>119</v>
      </c>
      <c r="E81" s="204">
        <f>SUMIFS('PIB-Mpal 2015-2020 Corrient '!H$5:H$759,'PIB-Mpal 2015-2020 Corrient '!$A$5:$A$759,$W$2,'PIB-Mpal 2015-2020 Corrient '!$E$5:$E$759,$A81)</f>
        <v>94.23477825869675</v>
      </c>
      <c r="F81" s="204">
        <f>SUMIFS('PIB-Mpal 2015-2020 Corrient '!I$5:I$759,'PIB-Mpal 2015-2020 Corrient '!$A$5:$A$759,$W$2,'PIB-Mpal 2015-2020 Corrient '!$E$5:$E$759,$A81)</f>
        <v>3.8426055229554095</v>
      </c>
      <c r="G81" s="204">
        <f>SUMIFS('PIB-Mpal 2015-2020 Corrient '!K$5:K$759,'PIB-Mpal 2015-2020 Corrient '!$A$5:$A$759,$W$2,'PIB-Mpal 2015-2020 Corrient '!$E$5:$E$759,$A81)</f>
        <v>5.797744483180632</v>
      </c>
      <c r="H81" s="204">
        <f>SUMIFS('PIB-Mpal 2015-2020 Corrient '!L$5:L$759,'PIB-Mpal 2015-2020 Corrient '!$A$5:$A$759,$W$2,'PIB-Mpal 2015-2020 Corrient '!$E$5:$E$759,$A81)</f>
        <v>10.059752491514303</v>
      </c>
      <c r="I81" s="204">
        <f>SUMIFS('PIB-Mpal 2015-2020 Corrient '!N$5:N$759,'PIB-Mpal 2015-2020 Corrient '!$A$5:$A$759,$W$2,'PIB-Mpal 2015-2020 Corrient '!$E$5:$E$759,$A81)</f>
        <v>5.21835432270828</v>
      </c>
      <c r="J81" s="204">
        <f>SUMIFS('PIB-Mpal 2015-2020 Corrient '!O$5:O$759,'PIB-Mpal 2015-2020 Corrient '!$A$5:$A$759,$W$2,'PIB-Mpal 2015-2020 Corrient '!$E$5:$E$759,$A81)</f>
        <v>18.525360229679976</v>
      </c>
      <c r="K81" s="204">
        <f>SUMIFS('PIB-Mpal 2015-2020 Corrient '!P$5:P$759,'PIB-Mpal 2015-2020 Corrient '!$A$5:$A$759,$W$2,'PIB-Mpal 2015-2020 Corrient '!$E$5:$E$759,$A81)</f>
        <v>28.25179830609768</v>
      </c>
      <c r="L81" s="204">
        <f>SUMIFS('PIB-Mpal 2015-2020 Corrient '!Q$5:Q$759,'PIB-Mpal 2015-2020 Corrient '!$A$5:$A$759,$W$2,'PIB-Mpal 2015-2020 Corrient '!$E$5:$E$759,$A81)</f>
        <v>3.830665353000096</v>
      </c>
      <c r="M81" s="204">
        <f>SUMIFS('PIB-Mpal 2015-2020 Corrient '!R$5:R$759,'PIB-Mpal 2015-2020 Corrient '!$A$5:$A$759,$W$2,'PIB-Mpal 2015-2020 Corrient '!$E$5:$E$759,$A81)</f>
        <v>17.29854742869507</v>
      </c>
      <c r="N81" s="204">
        <f>SUMIFS('PIB-Mpal 2015-2020 Corrient '!S$5:S$759,'PIB-Mpal 2015-2020 Corrient '!$A$5:$A$759,$W$2,'PIB-Mpal 2015-2020 Corrient '!$E$5:$E$759,$A81)</f>
        <v>25.985406675825597</v>
      </c>
      <c r="O81" s="204">
        <f>SUMIFS('PIB-Mpal 2015-2020 Corrient '!T$5:T$759,'PIB-Mpal 2015-2020 Corrient '!$A$5:$A$759,$W$2,'PIB-Mpal 2015-2020 Corrient '!$E$5:$E$759,$A81)</f>
        <v>24.164484643598954</v>
      </c>
      <c r="P81" s="278">
        <f>SUMIFS('PIB-Mpal 2015-2020 Corrient '!U$5:U$759,'PIB-Mpal 2015-2020 Corrient '!$A$5:$A$759,$W$2,'PIB-Mpal 2015-2020 Corrient '!$E$5:$E$759,$A81)</f>
        <v>5.5544538525742</v>
      </c>
      <c r="Q81" s="252">
        <f>SUMIFS('PIB-Mpal 2015-2020 Corrient '!J$5:J$759,'PIB-Mpal 2015-2020 Corrient '!$A$5:$A$759,$W$2,'PIB-Mpal 2015-2020 Corrient '!$E$5:$E$759,$A81)</f>
        <v>98.07738378165216</v>
      </c>
      <c r="R81" s="142">
        <f>SUMIFS('PIB-Mpal 2015-2020 Corrient '!M$5:M$759,'PIB-Mpal 2015-2020 Corrient '!$A$5:$A$759,$W$2,'PIB-Mpal 2015-2020 Corrient '!$E$5:$E$759,$A81)</f>
        <v>15.857496974694936</v>
      </c>
      <c r="S81" s="205">
        <f>SUMIFS('PIB-Mpal 2015-2020 Corrient '!V$5:V$759,'PIB-Mpal 2015-2020 Corrient '!$A$5:$A$759,$W$2,'PIB-Mpal 2015-2020 Corrient '!$E$5:$E$759,$A81)</f>
        <v>128.82907081217985</v>
      </c>
      <c r="T81" s="310">
        <f>SUMIFS('PIB-Mpal 2015-2020 Corrient '!W$5:W$759,'PIB-Mpal 2015-2020 Corrient '!$A$5:$A$759,$W$2,'PIB-Mpal 2015-2020 Corrient '!$E$5:$E$759,$A81)</f>
        <v>242.76395156852698</v>
      </c>
      <c r="U81" s="302">
        <f>SUMIFS('PIB-Mpal 2015-2020 Corrient '!X$5:X$759,'PIB-Mpal 2015-2020 Corrient '!$A$5:$A$759,$W$2,'PIB-Mpal 2015-2020 Corrient '!$E$5:$E$759,$A81)</f>
        <v>22.499593492909906</v>
      </c>
      <c r="V81" s="193">
        <f>SUMIFS('PIB-Mpal 2015-2020 Corrient '!Y$5:Y$759,'PIB-Mpal 2015-2020 Corrient '!$A$5:$A$759,$W$2,'PIB-Mpal 2015-2020 Corrient '!$E$5:$E$759,$A81)</f>
        <v>265.2635450614369</v>
      </c>
      <c r="W81" s="194">
        <f t="shared" si="14"/>
        <v>0.0017876521586340773</v>
      </c>
      <c r="X81" s="379">
        <f>INDEX(POBLACION!$C$4:$W$128,MATCH(A81,POBLACION!$A$4:$A$128,0),MATCH($W$2,POBLACION!$C$3:$W$3,0))</f>
        <v>20823</v>
      </c>
      <c r="Y81" s="369">
        <f t="shared" si="15"/>
        <v>11658.452267614031</v>
      </c>
      <c r="Z81" s="381">
        <f t="shared" si="16"/>
        <v>12738.968691419916</v>
      </c>
      <c r="AA81" s="384">
        <f t="shared" si="17"/>
        <v>4.066640898943561</v>
      </c>
      <c r="AB81" s="384">
        <f t="shared" si="18"/>
        <v>4.105134270247765</v>
      </c>
      <c r="AG81" s="393"/>
      <c r="AH81" s="394"/>
      <c r="AI81" s="395"/>
      <c r="AJ81" s="388"/>
      <c r="AK81" s="388"/>
      <c r="AL81" s="388"/>
      <c r="AM81" s="388"/>
      <c r="AN81" s="388"/>
      <c r="AO81" s="388"/>
      <c r="AP81" s="388"/>
    </row>
    <row r="82" spans="1:42" ht="15">
      <c r="A82" s="117" t="s">
        <v>261</v>
      </c>
      <c r="B82" s="114" t="s">
        <v>118</v>
      </c>
      <c r="C82" s="115" t="s">
        <v>421</v>
      </c>
      <c r="D82" s="114" t="s">
        <v>121</v>
      </c>
      <c r="E82" s="141">
        <f>SUMIFS('PIB-Mpal 2015-2020 Corrient '!H$5:H$759,'PIB-Mpal 2015-2020 Corrient '!$A$5:$A$759,$W$2,'PIB-Mpal 2015-2020 Corrient '!$E$5:$E$759,$A82)</f>
        <v>11.02152465493571</v>
      </c>
      <c r="F82" s="141">
        <f>SUMIFS('PIB-Mpal 2015-2020 Corrient '!I$5:I$759,'PIB-Mpal 2015-2020 Corrient '!$A$5:$A$759,$W$2,'PIB-Mpal 2015-2020 Corrient '!$E$5:$E$759,$A82)</f>
        <v>0</v>
      </c>
      <c r="G82" s="141">
        <f>SUMIFS('PIB-Mpal 2015-2020 Corrient '!K$5:K$759,'PIB-Mpal 2015-2020 Corrient '!$A$5:$A$759,$W$2,'PIB-Mpal 2015-2020 Corrient '!$E$5:$E$759,$A82)</f>
        <v>0.9891323607608138</v>
      </c>
      <c r="H82" s="141">
        <f>SUMIFS('PIB-Mpal 2015-2020 Corrient '!L$5:L$759,'PIB-Mpal 2015-2020 Corrient '!$A$5:$A$759,$W$2,'PIB-Mpal 2015-2020 Corrient '!$E$5:$E$759,$A82)</f>
        <v>3.0429295207880864</v>
      </c>
      <c r="I82" s="141">
        <f>SUMIFS('PIB-Mpal 2015-2020 Corrient '!N$5:N$759,'PIB-Mpal 2015-2020 Corrient '!$A$5:$A$759,$W$2,'PIB-Mpal 2015-2020 Corrient '!$E$5:$E$759,$A82)</f>
        <v>19.07908314626619</v>
      </c>
      <c r="J82" s="141">
        <f>SUMIFS('PIB-Mpal 2015-2020 Corrient '!O$5:O$759,'PIB-Mpal 2015-2020 Corrient '!$A$5:$A$759,$W$2,'PIB-Mpal 2015-2020 Corrient '!$E$5:$E$759,$A82)</f>
        <v>5.9851686011693594</v>
      </c>
      <c r="K82" s="141">
        <f>SUMIFS('PIB-Mpal 2015-2020 Corrient '!P$5:P$759,'PIB-Mpal 2015-2020 Corrient '!$A$5:$A$759,$W$2,'PIB-Mpal 2015-2020 Corrient '!$E$5:$E$759,$A82)</f>
        <v>0.919893917100445</v>
      </c>
      <c r="L82" s="141">
        <f>SUMIFS('PIB-Mpal 2015-2020 Corrient '!Q$5:Q$759,'PIB-Mpal 2015-2020 Corrient '!$A$5:$A$759,$W$2,'PIB-Mpal 2015-2020 Corrient '!$E$5:$E$759,$A82)</f>
        <v>0.618291580266563</v>
      </c>
      <c r="M82" s="141">
        <f>SUMIFS('PIB-Mpal 2015-2020 Corrient '!R$5:R$759,'PIB-Mpal 2015-2020 Corrient '!$A$5:$A$759,$W$2,'PIB-Mpal 2015-2020 Corrient '!$E$5:$E$759,$A82)</f>
        <v>3.966055690007121</v>
      </c>
      <c r="N82" s="141">
        <f>SUMIFS('PIB-Mpal 2015-2020 Corrient '!S$5:S$759,'PIB-Mpal 2015-2020 Corrient '!$A$5:$A$759,$W$2,'PIB-Mpal 2015-2020 Corrient '!$E$5:$E$759,$A82)</f>
        <v>4.328616912127001</v>
      </c>
      <c r="O82" s="141">
        <f>SUMIFS('PIB-Mpal 2015-2020 Corrient '!T$5:T$759,'PIB-Mpal 2015-2020 Corrient '!$A$5:$A$759,$W$2,'PIB-Mpal 2015-2020 Corrient '!$E$5:$E$759,$A82)</f>
        <v>6.677310309645642</v>
      </c>
      <c r="P82" s="246">
        <f>SUMIFS('PIB-Mpal 2015-2020 Corrient '!U$5:U$759,'PIB-Mpal 2015-2020 Corrient '!$A$5:$A$759,$W$2,'PIB-Mpal 2015-2020 Corrient '!$E$5:$E$759,$A82)</f>
        <v>0.9922770375636684</v>
      </c>
      <c r="Q82" s="252">
        <f>SUMIFS('PIB-Mpal 2015-2020 Corrient '!J$5:J$759,'PIB-Mpal 2015-2020 Corrient '!$A$5:$A$759,$W$2,'PIB-Mpal 2015-2020 Corrient '!$E$5:$E$759,$A82)</f>
        <v>11.02152465493571</v>
      </c>
      <c r="R82" s="142">
        <f>SUMIFS('PIB-Mpal 2015-2020 Corrient '!M$5:M$759,'PIB-Mpal 2015-2020 Corrient '!$A$5:$A$759,$W$2,'PIB-Mpal 2015-2020 Corrient '!$E$5:$E$759,$A82)</f>
        <v>4.0320618815489</v>
      </c>
      <c r="S82" s="143">
        <f>SUMIFS('PIB-Mpal 2015-2020 Corrient '!V$5:V$759,'PIB-Mpal 2015-2020 Corrient '!$A$5:$A$759,$W$2,'PIB-Mpal 2015-2020 Corrient '!$E$5:$E$759,$A82)</f>
        <v>42.56669719414599</v>
      </c>
      <c r="T82" s="307">
        <f>SUMIFS('PIB-Mpal 2015-2020 Corrient '!W$5:W$759,'PIB-Mpal 2015-2020 Corrient '!$A$5:$A$759,$W$2,'PIB-Mpal 2015-2020 Corrient '!$E$5:$E$759,$A82)</f>
        <v>57.620283730630604</v>
      </c>
      <c r="U82" s="300">
        <f>SUMIFS('PIB-Mpal 2015-2020 Corrient '!X$5:X$759,'PIB-Mpal 2015-2020 Corrient '!$A$5:$A$759,$W$2,'PIB-Mpal 2015-2020 Corrient '!$E$5:$E$759,$A82)</f>
        <v>5.340113092074274</v>
      </c>
      <c r="V82" s="181">
        <f>SUMIFS('PIB-Mpal 2015-2020 Corrient '!Y$5:Y$759,'PIB-Mpal 2015-2020 Corrient '!$A$5:$A$759,$W$2,'PIB-Mpal 2015-2020 Corrient '!$E$5:$E$759,$A82)</f>
        <v>62.96039682270488</v>
      </c>
      <c r="W82" s="185">
        <f t="shared" si="14"/>
        <v>0.0004242998760440256</v>
      </c>
      <c r="X82" s="379">
        <f>INDEX(POBLACION!$C$4:$W$128,MATCH(A82,POBLACION!$A$4:$A$128,0),MATCH($W$2,POBLACION!$C$3:$W$3,0))</f>
        <v>4790</v>
      </c>
      <c r="Y82" s="369">
        <f t="shared" si="15"/>
        <v>12029.286791363384</v>
      </c>
      <c r="Z82" s="381">
        <f t="shared" si="16"/>
        <v>13144.132948372626</v>
      </c>
      <c r="AA82" s="384">
        <f t="shared" si="17"/>
        <v>4.080239879064087</v>
      </c>
      <c r="AB82" s="384">
        <f t="shared" si="18"/>
        <v>4.118731943188159</v>
      </c>
      <c r="AG82" s="393"/>
      <c r="AH82" s="394"/>
      <c r="AI82" s="395"/>
      <c r="AJ82" s="388"/>
      <c r="AK82" s="388"/>
      <c r="AL82" s="388"/>
      <c r="AM82" s="388"/>
      <c r="AN82" s="388"/>
      <c r="AO82" s="388"/>
      <c r="AP82" s="388"/>
    </row>
    <row r="83" spans="1:42" ht="15">
      <c r="A83" s="117" t="s">
        <v>262</v>
      </c>
      <c r="B83" s="114" t="s">
        <v>118</v>
      </c>
      <c r="C83" s="115" t="s">
        <v>378</v>
      </c>
      <c r="D83" s="114" t="s">
        <v>122</v>
      </c>
      <c r="E83" s="141">
        <f>SUMIFS('PIB-Mpal 2015-2020 Corrient '!H$5:H$759,'PIB-Mpal 2015-2020 Corrient '!$A$5:$A$759,$W$2,'PIB-Mpal 2015-2020 Corrient '!$E$5:$E$759,$A83)</f>
        <v>17.74972342718503</v>
      </c>
      <c r="F83" s="141">
        <f>SUMIFS('PIB-Mpal 2015-2020 Corrient '!I$5:I$759,'PIB-Mpal 2015-2020 Corrient '!$A$5:$A$759,$W$2,'PIB-Mpal 2015-2020 Corrient '!$E$5:$E$759,$A83)</f>
        <v>0</v>
      </c>
      <c r="G83" s="141">
        <f>SUMIFS('PIB-Mpal 2015-2020 Corrient '!K$5:K$759,'PIB-Mpal 2015-2020 Corrient '!$A$5:$A$759,$W$2,'PIB-Mpal 2015-2020 Corrient '!$E$5:$E$759,$A83)</f>
        <v>2.289104614355865</v>
      </c>
      <c r="H83" s="141">
        <f>SUMIFS('PIB-Mpal 2015-2020 Corrient '!L$5:L$759,'PIB-Mpal 2015-2020 Corrient '!$A$5:$A$759,$W$2,'PIB-Mpal 2015-2020 Corrient '!$E$5:$E$759,$A83)</f>
        <v>2.2692021309109567</v>
      </c>
      <c r="I83" s="141">
        <f>SUMIFS('PIB-Mpal 2015-2020 Corrient '!N$5:N$759,'PIB-Mpal 2015-2020 Corrient '!$A$5:$A$759,$W$2,'PIB-Mpal 2015-2020 Corrient '!$E$5:$E$759,$A83)</f>
        <v>1.6161356359270098</v>
      </c>
      <c r="J83" s="141">
        <f>SUMIFS('PIB-Mpal 2015-2020 Corrient '!O$5:O$759,'PIB-Mpal 2015-2020 Corrient '!$A$5:$A$759,$W$2,'PIB-Mpal 2015-2020 Corrient '!$E$5:$E$759,$A83)</f>
        <v>5.24641194685543</v>
      </c>
      <c r="K83" s="141">
        <f>SUMIFS('PIB-Mpal 2015-2020 Corrient '!P$5:P$759,'PIB-Mpal 2015-2020 Corrient '!$A$5:$A$759,$W$2,'PIB-Mpal 2015-2020 Corrient '!$E$5:$E$759,$A83)</f>
        <v>1.9605233582481352</v>
      </c>
      <c r="L83" s="141">
        <f>SUMIFS('PIB-Mpal 2015-2020 Corrient '!Q$5:Q$759,'PIB-Mpal 2015-2020 Corrient '!$A$5:$A$759,$W$2,'PIB-Mpal 2015-2020 Corrient '!$E$5:$E$759,$A83)</f>
        <v>1.375091734649867</v>
      </c>
      <c r="M83" s="141">
        <f>SUMIFS('PIB-Mpal 2015-2020 Corrient '!R$5:R$759,'PIB-Mpal 2015-2020 Corrient '!$A$5:$A$759,$W$2,'PIB-Mpal 2015-2020 Corrient '!$E$5:$E$759,$A83)</f>
        <v>7.0205481625961745</v>
      </c>
      <c r="N83" s="141">
        <f>SUMIFS('PIB-Mpal 2015-2020 Corrient '!S$5:S$759,'PIB-Mpal 2015-2020 Corrient '!$A$5:$A$759,$W$2,'PIB-Mpal 2015-2020 Corrient '!$E$5:$E$759,$A83)</f>
        <v>6.575408473151169</v>
      </c>
      <c r="O83" s="141">
        <f>SUMIFS('PIB-Mpal 2015-2020 Corrient '!T$5:T$759,'PIB-Mpal 2015-2020 Corrient '!$A$5:$A$759,$W$2,'PIB-Mpal 2015-2020 Corrient '!$E$5:$E$759,$A83)</f>
        <v>21.610200022015714</v>
      </c>
      <c r="P83" s="246">
        <f>SUMIFS('PIB-Mpal 2015-2020 Corrient '!U$5:U$759,'PIB-Mpal 2015-2020 Corrient '!$A$5:$A$759,$W$2,'PIB-Mpal 2015-2020 Corrient '!$E$5:$E$759,$A83)</f>
        <v>1.278701603767362</v>
      </c>
      <c r="Q83" s="252">
        <f>SUMIFS('PIB-Mpal 2015-2020 Corrient '!J$5:J$759,'PIB-Mpal 2015-2020 Corrient '!$A$5:$A$759,$W$2,'PIB-Mpal 2015-2020 Corrient '!$E$5:$E$759,$A83)</f>
        <v>17.74972342718503</v>
      </c>
      <c r="R83" s="142">
        <f>SUMIFS('PIB-Mpal 2015-2020 Corrient '!M$5:M$759,'PIB-Mpal 2015-2020 Corrient '!$A$5:$A$759,$W$2,'PIB-Mpal 2015-2020 Corrient '!$E$5:$E$759,$A83)</f>
        <v>4.558306745266822</v>
      </c>
      <c r="S83" s="143">
        <f>SUMIFS('PIB-Mpal 2015-2020 Corrient '!V$5:V$759,'PIB-Mpal 2015-2020 Corrient '!$A$5:$A$759,$W$2,'PIB-Mpal 2015-2020 Corrient '!$E$5:$E$759,$A83)</f>
        <v>46.683020937210856</v>
      </c>
      <c r="T83" s="307">
        <f>SUMIFS('PIB-Mpal 2015-2020 Corrient '!W$5:W$759,'PIB-Mpal 2015-2020 Corrient '!$A$5:$A$759,$W$2,'PIB-Mpal 2015-2020 Corrient '!$E$5:$E$759,$A83)</f>
        <v>68.99105110966272</v>
      </c>
      <c r="U83" s="300">
        <f>SUMIFS('PIB-Mpal 2015-2020 Corrient '!X$5:X$759,'PIB-Mpal 2015-2020 Corrient '!$A$5:$A$759,$W$2,'PIB-Mpal 2015-2020 Corrient '!$E$5:$E$759,$A83)</f>
        <v>6.393996922248053</v>
      </c>
      <c r="V83" s="181">
        <f>SUMIFS('PIB-Mpal 2015-2020 Corrient '!Y$5:Y$759,'PIB-Mpal 2015-2020 Corrient '!$A$5:$A$759,$W$2,'PIB-Mpal 2015-2020 Corrient '!$E$5:$E$759,$A83)</f>
        <v>75.38504803191077</v>
      </c>
      <c r="W83" s="185">
        <f t="shared" si="14"/>
        <v>0.0005080315269547008</v>
      </c>
      <c r="X83" s="379">
        <f>INDEX(POBLACION!$C$4:$W$128,MATCH(A83,POBLACION!$A$4:$A$128,0),MATCH($W$2,POBLACION!$C$3:$W$3,0))</f>
        <v>7828</v>
      </c>
      <c r="Y83" s="369">
        <f t="shared" si="15"/>
        <v>8813.368818301318</v>
      </c>
      <c r="Z83" s="381">
        <f t="shared" si="16"/>
        <v>9630.179871220078</v>
      </c>
      <c r="AA83" s="384">
        <f t="shared" si="17"/>
        <v>3.9451419446826046</v>
      </c>
      <c r="AB83" s="384">
        <f t="shared" si="18"/>
        <v>3.9836343988949188</v>
      </c>
      <c r="AG83" s="393"/>
      <c r="AH83" s="394"/>
      <c r="AI83" s="395"/>
      <c r="AJ83" s="388"/>
      <c r="AK83" s="388"/>
      <c r="AL83" s="388"/>
      <c r="AM83" s="388"/>
      <c r="AN83" s="388"/>
      <c r="AO83" s="388"/>
      <c r="AP83" s="388"/>
    </row>
    <row r="84" spans="1:42" ht="15">
      <c r="A84" s="117" t="s">
        <v>263</v>
      </c>
      <c r="B84" s="114" t="s">
        <v>118</v>
      </c>
      <c r="C84" s="115" t="s">
        <v>421</v>
      </c>
      <c r="D84" s="114" t="s">
        <v>124</v>
      </c>
      <c r="E84" s="141">
        <f>SUMIFS('PIB-Mpal 2015-2020 Corrient '!H$5:H$759,'PIB-Mpal 2015-2020 Corrient '!$A$5:$A$759,$W$2,'PIB-Mpal 2015-2020 Corrient '!$E$5:$E$759,$A84)</f>
        <v>16.01374673144392</v>
      </c>
      <c r="F84" s="141">
        <f>SUMIFS('PIB-Mpal 2015-2020 Corrient '!I$5:I$759,'PIB-Mpal 2015-2020 Corrient '!$A$5:$A$759,$W$2,'PIB-Mpal 2015-2020 Corrient '!$E$5:$E$759,$A84)</f>
        <v>0</v>
      </c>
      <c r="G84" s="141">
        <f>SUMIFS('PIB-Mpal 2015-2020 Corrient '!K$5:K$759,'PIB-Mpal 2015-2020 Corrient '!$A$5:$A$759,$W$2,'PIB-Mpal 2015-2020 Corrient '!$E$5:$E$759,$A84)</f>
        <v>8.879148574897924</v>
      </c>
      <c r="H84" s="141">
        <f>SUMIFS('PIB-Mpal 2015-2020 Corrient '!L$5:L$759,'PIB-Mpal 2015-2020 Corrient '!$A$5:$A$759,$W$2,'PIB-Mpal 2015-2020 Corrient '!$E$5:$E$759,$A84)</f>
        <v>6.413754710473155</v>
      </c>
      <c r="I84" s="141">
        <f>SUMIFS('PIB-Mpal 2015-2020 Corrient '!N$5:N$759,'PIB-Mpal 2015-2020 Corrient '!$A$5:$A$759,$W$2,'PIB-Mpal 2015-2020 Corrient '!$E$5:$E$759,$A84)</f>
        <v>25.33115430852649</v>
      </c>
      <c r="J84" s="141">
        <f>SUMIFS('PIB-Mpal 2015-2020 Corrient '!O$5:O$759,'PIB-Mpal 2015-2020 Corrient '!$A$5:$A$759,$W$2,'PIB-Mpal 2015-2020 Corrient '!$E$5:$E$759,$A84)</f>
        <v>21.79603293720889</v>
      </c>
      <c r="K84" s="141">
        <f>SUMIFS('PIB-Mpal 2015-2020 Corrient '!P$5:P$759,'PIB-Mpal 2015-2020 Corrient '!$A$5:$A$759,$W$2,'PIB-Mpal 2015-2020 Corrient '!$E$5:$E$759,$A84)</f>
        <v>4.712874166578147</v>
      </c>
      <c r="L84" s="141">
        <f>SUMIFS('PIB-Mpal 2015-2020 Corrient '!Q$5:Q$759,'PIB-Mpal 2015-2020 Corrient '!$A$5:$A$759,$W$2,'PIB-Mpal 2015-2020 Corrient '!$E$5:$E$759,$A84)</f>
        <v>3.3389297500490347</v>
      </c>
      <c r="M84" s="141">
        <f>SUMIFS('PIB-Mpal 2015-2020 Corrient '!R$5:R$759,'PIB-Mpal 2015-2020 Corrient '!$A$5:$A$759,$W$2,'PIB-Mpal 2015-2020 Corrient '!$E$5:$E$759,$A84)</f>
        <v>23.347577669180584</v>
      </c>
      <c r="N84" s="141">
        <f>SUMIFS('PIB-Mpal 2015-2020 Corrient '!S$5:S$759,'PIB-Mpal 2015-2020 Corrient '!$A$5:$A$759,$W$2,'PIB-Mpal 2015-2020 Corrient '!$E$5:$E$759,$A84)</f>
        <v>14.58599916743868</v>
      </c>
      <c r="O84" s="141">
        <f>SUMIFS('PIB-Mpal 2015-2020 Corrient '!T$5:T$759,'PIB-Mpal 2015-2020 Corrient '!$A$5:$A$759,$W$2,'PIB-Mpal 2015-2020 Corrient '!$E$5:$E$759,$A84)</f>
        <v>21.10791557221302</v>
      </c>
      <c r="P84" s="246">
        <f>SUMIFS('PIB-Mpal 2015-2020 Corrient '!U$5:U$759,'PIB-Mpal 2015-2020 Corrient '!$A$5:$A$759,$W$2,'PIB-Mpal 2015-2020 Corrient '!$E$5:$E$759,$A84)</f>
        <v>3.9927805581567286</v>
      </c>
      <c r="Q84" s="252">
        <f>SUMIFS('PIB-Mpal 2015-2020 Corrient '!J$5:J$759,'PIB-Mpal 2015-2020 Corrient '!$A$5:$A$759,$W$2,'PIB-Mpal 2015-2020 Corrient '!$E$5:$E$759,$A84)</f>
        <v>16.01374673144392</v>
      </c>
      <c r="R84" s="142">
        <f>SUMIFS('PIB-Mpal 2015-2020 Corrient '!M$5:M$759,'PIB-Mpal 2015-2020 Corrient '!$A$5:$A$759,$W$2,'PIB-Mpal 2015-2020 Corrient '!$E$5:$E$759,$A84)</f>
        <v>15.292903285371079</v>
      </c>
      <c r="S84" s="143">
        <f>SUMIFS('PIB-Mpal 2015-2020 Corrient '!V$5:V$759,'PIB-Mpal 2015-2020 Corrient '!$A$5:$A$759,$W$2,'PIB-Mpal 2015-2020 Corrient '!$E$5:$E$759,$A84)</f>
        <v>118.21326412935157</v>
      </c>
      <c r="T84" s="307">
        <f>SUMIFS('PIB-Mpal 2015-2020 Corrient '!W$5:W$759,'PIB-Mpal 2015-2020 Corrient '!$A$5:$A$759,$W$2,'PIB-Mpal 2015-2020 Corrient '!$E$5:$E$759,$A84)</f>
        <v>149.51991414616657</v>
      </c>
      <c r="U84" s="300">
        <f>SUMIFS('PIB-Mpal 2015-2020 Corrient '!X$5:X$759,'PIB-Mpal 2015-2020 Corrient '!$A$5:$A$759,$W$2,'PIB-Mpal 2015-2020 Corrient '!$E$5:$E$759,$A84)</f>
        <v>13.857033239201296</v>
      </c>
      <c r="V84" s="181">
        <f>SUMIFS('PIB-Mpal 2015-2020 Corrient '!Y$5:Y$759,'PIB-Mpal 2015-2020 Corrient '!$A$5:$A$759,$W$2,'PIB-Mpal 2015-2020 Corrient '!$E$5:$E$759,$A84)</f>
        <v>163.37694738536786</v>
      </c>
      <c r="W84" s="185">
        <f t="shared" si="14"/>
        <v>0.0011010225796268217</v>
      </c>
      <c r="X84" s="379">
        <f>INDEX(POBLACION!$C$4:$W$128,MATCH(A84,POBLACION!$A$4:$A$128,0),MATCH($W$2,POBLACION!$C$3:$W$3,0))</f>
        <v>15929</v>
      </c>
      <c r="Y84" s="369">
        <f t="shared" si="15"/>
        <v>9386.647884121197</v>
      </c>
      <c r="Z84" s="381">
        <f t="shared" si="16"/>
        <v>10256.572753177717</v>
      </c>
      <c r="AA84" s="384">
        <f t="shared" si="17"/>
        <v>3.9725105267343594</v>
      </c>
      <c r="AB84" s="384">
        <f t="shared" si="18"/>
        <v>4.011002264963277</v>
      </c>
      <c r="AG84" s="393"/>
      <c r="AH84" s="394"/>
      <c r="AI84" s="395"/>
      <c r="AJ84" s="388"/>
      <c r="AK84" s="388"/>
      <c r="AL84" s="388"/>
      <c r="AM84" s="388"/>
      <c r="AN84" s="388"/>
      <c r="AO84" s="388"/>
      <c r="AP84" s="388"/>
    </row>
    <row r="85" spans="1:42" ht="15">
      <c r="A85" s="117" t="s">
        <v>264</v>
      </c>
      <c r="B85" s="114" t="s">
        <v>118</v>
      </c>
      <c r="C85" s="115" t="s">
        <v>421</v>
      </c>
      <c r="D85" s="114" t="s">
        <v>125</v>
      </c>
      <c r="E85" s="141">
        <f>SUMIFS('PIB-Mpal 2015-2020 Corrient '!H$5:H$759,'PIB-Mpal 2015-2020 Corrient '!$A$5:$A$759,$W$2,'PIB-Mpal 2015-2020 Corrient '!$E$5:$E$759,$A85)</f>
        <v>17.25876556043148</v>
      </c>
      <c r="F85" s="141">
        <f>SUMIFS('PIB-Mpal 2015-2020 Corrient '!I$5:I$759,'PIB-Mpal 2015-2020 Corrient '!$A$5:$A$759,$W$2,'PIB-Mpal 2015-2020 Corrient '!$E$5:$E$759,$A85)</f>
        <v>0.7132802023279652</v>
      </c>
      <c r="G85" s="141">
        <f>SUMIFS('PIB-Mpal 2015-2020 Corrient '!K$5:K$759,'PIB-Mpal 2015-2020 Corrient '!$A$5:$A$759,$W$2,'PIB-Mpal 2015-2020 Corrient '!$E$5:$E$759,$A85)</f>
        <v>2.4121030354237707</v>
      </c>
      <c r="H85" s="141">
        <f>SUMIFS('PIB-Mpal 2015-2020 Corrient '!L$5:L$759,'PIB-Mpal 2015-2020 Corrient '!$A$5:$A$759,$W$2,'PIB-Mpal 2015-2020 Corrient '!$E$5:$E$759,$A85)</f>
        <v>2.202566376339681</v>
      </c>
      <c r="I85" s="141">
        <f>SUMIFS('PIB-Mpal 2015-2020 Corrient '!N$5:N$759,'PIB-Mpal 2015-2020 Corrient '!$A$5:$A$759,$W$2,'PIB-Mpal 2015-2020 Corrient '!$E$5:$E$759,$A85)</f>
        <v>22.420913481764956</v>
      </c>
      <c r="J85" s="141">
        <f>SUMIFS('PIB-Mpal 2015-2020 Corrient '!O$5:O$759,'PIB-Mpal 2015-2020 Corrient '!$A$5:$A$759,$W$2,'PIB-Mpal 2015-2020 Corrient '!$E$5:$E$759,$A85)</f>
        <v>1.6810471292392057</v>
      </c>
      <c r="K85" s="141">
        <f>SUMIFS('PIB-Mpal 2015-2020 Corrient '!P$5:P$759,'PIB-Mpal 2015-2020 Corrient '!$A$5:$A$759,$W$2,'PIB-Mpal 2015-2020 Corrient '!$E$5:$E$759,$A85)</f>
        <v>0.42270951660035744</v>
      </c>
      <c r="L85" s="141">
        <f>SUMIFS('PIB-Mpal 2015-2020 Corrient '!Q$5:Q$759,'PIB-Mpal 2015-2020 Corrient '!$A$5:$A$759,$W$2,'PIB-Mpal 2015-2020 Corrient '!$E$5:$E$759,$A85)</f>
        <v>0.19854521559560073</v>
      </c>
      <c r="M85" s="141">
        <f>SUMIFS('PIB-Mpal 2015-2020 Corrient '!R$5:R$759,'PIB-Mpal 2015-2020 Corrient '!$A$5:$A$759,$W$2,'PIB-Mpal 2015-2020 Corrient '!$E$5:$E$759,$A85)</f>
        <v>2.2555159606508255</v>
      </c>
      <c r="N85" s="141">
        <f>SUMIFS('PIB-Mpal 2015-2020 Corrient '!S$5:S$759,'PIB-Mpal 2015-2020 Corrient '!$A$5:$A$759,$W$2,'PIB-Mpal 2015-2020 Corrient '!$E$5:$E$759,$A85)</f>
        <v>2.5586799043723762</v>
      </c>
      <c r="O85" s="141">
        <f>SUMIFS('PIB-Mpal 2015-2020 Corrient '!T$5:T$759,'PIB-Mpal 2015-2020 Corrient '!$A$5:$A$759,$W$2,'PIB-Mpal 2015-2020 Corrient '!$E$5:$E$759,$A85)</f>
        <v>2.455922189393866</v>
      </c>
      <c r="P85" s="246">
        <f>SUMIFS('PIB-Mpal 2015-2020 Corrient '!U$5:U$759,'PIB-Mpal 2015-2020 Corrient '!$A$5:$A$759,$W$2,'PIB-Mpal 2015-2020 Corrient '!$E$5:$E$759,$A85)</f>
        <v>0.4881904241113567</v>
      </c>
      <c r="Q85" s="252">
        <f>SUMIFS('PIB-Mpal 2015-2020 Corrient '!J$5:J$759,'PIB-Mpal 2015-2020 Corrient '!$A$5:$A$759,$W$2,'PIB-Mpal 2015-2020 Corrient '!$E$5:$E$759,$A85)</f>
        <v>17.972045762759446</v>
      </c>
      <c r="R85" s="142">
        <f>SUMIFS('PIB-Mpal 2015-2020 Corrient '!M$5:M$759,'PIB-Mpal 2015-2020 Corrient '!$A$5:$A$759,$W$2,'PIB-Mpal 2015-2020 Corrient '!$E$5:$E$759,$A85)</f>
        <v>4.614669411763452</v>
      </c>
      <c r="S85" s="143">
        <f>SUMIFS('PIB-Mpal 2015-2020 Corrient '!V$5:V$759,'PIB-Mpal 2015-2020 Corrient '!$A$5:$A$759,$W$2,'PIB-Mpal 2015-2020 Corrient '!$E$5:$E$759,$A85)</f>
        <v>32.481523821728544</v>
      </c>
      <c r="T85" s="307">
        <f>SUMIFS('PIB-Mpal 2015-2020 Corrient '!W$5:W$759,'PIB-Mpal 2015-2020 Corrient '!$A$5:$A$759,$W$2,'PIB-Mpal 2015-2020 Corrient '!$E$5:$E$759,$A85)</f>
        <v>55.06823899625144</v>
      </c>
      <c r="U85" s="300">
        <f>SUMIFS('PIB-Mpal 2015-2020 Corrient '!X$5:X$759,'PIB-Mpal 2015-2020 Corrient '!$A$5:$A$759,$W$2,'PIB-Mpal 2015-2020 Corrient '!$E$5:$E$759,$A85)</f>
        <v>5.103725168189988</v>
      </c>
      <c r="V85" s="181">
        <f>SUMIFS('PIB-Mpal 2015-2020 Corrient '!Y$5:Y$759,'PIB-Mpal 2015-2020 Corrient '!$A$5:$A$759,$W$2,'PIB-Mpal 2015-2020 Corrient '!$E$5:$E$759,$A85)</f>
        <v>60.17196416444143</v>
      </c>
      <c r="W85" s="185">
        <f t="shared" si="14"/>
        <v>0.0004055081960203122</v>
      </c>
      <c r="X85" s="379">
        <f>INDEX(POBLACION!$C$4:$W$128,MATCH(A85,POBLACION!$A$4:$A$128,0),MATCH($W$2,POBLACION!$C$3:$W$3,0))</f>
        <v>4899</v>
      </c>
      <c r="Y85" s="369">
        <f t="shared" si="15"/>
        <v>11240.710144162367</v>
      </c>
      <c r="Z85" s="381">
        <f t="shared" si="16"/>
        <v>12282.499319134808</v>
      </c>
      <c r="AA85" s="384">
        <f t="shared" si="17"/>
        <v>4.050793749128838</v>
      </c>
      <c r="AB85" s="384">
        <f t="shared" si="18"/>
        <v>4.089286748732281</v>
      </c>
      <c r="AG85" s="393"/>
      <c r="AH85" s="394"/>
      <c r="AI85" s="395"/>
      <c r="AJ85" s="388"/>
      <c r="AK85" s="388"/>
      <c r="AL85" s="388"/>
      <c r="AM85" s="388"/>
      <c r="AN85" s="388"/>
      <c r="AO85" s="388"/>
      <c r="AP85" s="388"/>
    </row>
    <row r="86" spans="1:42" ht="15">
      <c r="A86" s="117" t="s">
        <v>265</v>
      </c>
      <c r="B86" s="114" t="s">
        <v>118</v>
      </c>
      <c r="C86" s="115" t="s">
        <v>370</v>
      </c>
      <c r="D86" s="114" t="s">
        <v>127</v>
      </c>
      <c r="E86" s="141">
        <f>SUMIFS('PIB-Mpal 2015-2020 Corrient '!H$5:H$759,'PIB-Mpal 2015-2020 Corrient '!$A$5:$A$759,$W$2,'PIB-Mpal 2015-2020 Corrient '!$E$5:$E$759,$A86)</f>
        <v>154.11905174928282</v>
      </c>
      <c r="F86" s="141">
        <f>SUMIFS('PIB-Mpal 2015-2020 Corrient '!I$5:I$759,'PIB-Mpal 2015-2020 Corrient '!$A$5:$A$759,$W$2,'PIB-Mpal 2015-2020 Corrient '!$E$5:$E$759,$A86)</f>
        <v>0</v>
      </c>
      <c r="G86" s="141">
        <f>SUMIFS('PIB-Mpal 2015-2020 Corrient '!K$5:K$759,'PIB-Mpal 2015-2020 Corrient '!$A$5:$A$759,$W$2,'PIB-Mpal 2015-2020 Corrient '!$E$5:$E$759,$A86)</f>
        <v>30.70116405388329</v>
      </c>
      <c r="H86" s="141">
        <f>SUMIFS('PIB-Mpal 2015-2020 Corrient '!L$5:L$759,'PIB-Mpal 2015-2020 Corrient '!$A$5:$A$759,$W$2,'PIB-Mpal 2015-2020 Corrient '!$E$5:$E$759,$A86)</f>
        <v>21.18486721869744</v>
      </c>
      <c r="I86" s="141">
        <f>SUMIFS('PIB-Mpal 2015-2020 Corrient '!N$5:N$759,'PIB-Mpal 2015-2020 Corrient '!$A$5:$A$759,$W$2,'PIB-Mpal 2015-2020 Corrient '!$E$5:$E$759,$A86)</f>
        <v>30.427530717361233</v>
      </c>
      <c r="J86" s="141">
        <f>SUMIFS('PIB-Mpal 2015-2020 Corrient '!O$5:O$759,'PIB-Mpal 2015-2020 Corrient '!$A$5:$A$759,$W$2,'PIB-Mpal 2015-2020 Corrient '!$E$5:$E$759,$A86)</f>
        <v>168.40662830702513</v>
      </c>
      <c r="K86" s="141">
        <f>SUMIFS('PIB-Mpal 2015-2020 Corrient '!P$5:P$759,'PIB-Mpal 2015-2020 Corrient '!$A$5:$A$759,$W$2,'PIB-Mpal 2015-2020 Corrient '!$E$5:$E$759,$A86)</f>
        <v>30.182556752229416</v>
      </c>
      <c r="L86" s="141">
        <f>SUMIFS('PIB-Mpal 2015-2020 Corrient '!Q$5:Q$759,'PIB-Mpal 2015-2020 Corrient '!$A$5:$A$759,$W$2,'PIB-Mpal 2015-2020 Corrient '!$E$5:$E$759,$A86)</f>
        <v>23.921628941398538</v>
      </c>
      <c r="M86" s="141">
        <f>SUMIFS('PIB-Mpal 2015-2020 Corrient '!R$5:R$759,'PIB-Mpal 2015-2020 Corrient '!$A$5:$A$759,$W$2,'PIB-Mpal 2015-2020 Corrient '!$E$5:$E$759,$A86)</f>
        <v>104.78270383098126</v>
      </c>
      <c r="N86" s="141">
        <f>SUMIFS('PIB-Mpal 2015-2020 Corrient '!S$5:S$759,'PIB-Mpal 2015-2020 Corrient '!$A$5:$A$759,$W$2,'PIB-Mpal 2015-2020 Corrient '!$E$5:$E$759,$A86)</f>
        <v>66.59012218721628</v>
      </c>
      <c r="O86" s="141">
        <f>SUMIFS('PIB-Mpal 2015-2020 Corrient '!T$5:T$759,'PIB-Mpal 2015-2020 Corrient '!$A$5:$A$759,$W$2,'PIB-Mpal 2015-2020 Corrient '!$E$5:$E$759,$A86)</f>
        <v>75.65182925780317</v>
      </c>
      <c r="P86" s="246">
        <f>SUMIFS('PIB-Mpal 2015-2020 Corrient '!U$5:U$759,'PIB-Mpal 2015-2020 Corrient '!$A$5:$A$759,$W$2,'PIB-Mpal 2015-2020 Corrient '!$E$5:$E$759,$A86)</f>
        <v>29.181312087423084</v>
      </c>
      <c r="Q86" s="252">
        <f>SUMIFS('PIB-Mpal 2015-2020 Corrient '!J$5:J$759,'PIB-Mpal 2015-2020 Corrient '!$A$5:$A$759,$W$2,'PIB-Mpal 2015-2020 Corrient '!$E$5:$E$759,$A86)</f>
        <v>154.11905174928282</v>
      </c>
      <c r="R86" s="142">
        <f>SUMIFS('PIB-Mpal 2015-2020 Corrient '!M$5:M$759,'PIB-Mpal 2015-2020 Corrient '!$A$5:$A$759,$W$2,'PIB-Mpal 2015-2020 Corrient '!$E$5:$E$759,$A86)</f>
        <v>51.88603127258073</v>
      </c>
      <c r="S86" s="143">
        <f>SUMIFS('PIB-Mpal 2015-2020 Corrient '!V$5:V$759,'PIB-Mpal 2015-2020 Corrient '!$A$5:$A$759,$W$2,'PIB-Mpal 2015-2020 Corrient '!$E$5:$E$759,$A86)</f>
        <v>529.1443120814381</v>
      </c>
      <c r="T86" s="307">
        <f>SUMIFS('PIB-Mpal 2015-2020 Corrient '!W$5:W$759,'PIB-Mpal 2015-2020 Corrient '!$A$5:$A$759,$W$2,'PIB-Mpal 2015-2020 Corrient '!$E$5:$E$759,$A86)</f>
        <v>735.1493951033017</v>
      </c>
      <c r="U86" s="300">
        <f>SUMIFS('PIB-Mpal 2015-2020 Corrient '!X$5:X$759,'PIB-Mpal 2015-2020 Corrient '!$A$5:$A$759,$W$2,'PIB-Mpal 2015-2020 Corrient '!$E$5:$E$759,$A86)</f>
        <v>68.13214643871692</v>
      </c>
      <c r="V86" s="181">
        <f>SUMIFS('PIB-Mpal 2015-2020 Corrient '!Y$5:Y$759,'PIB-Mpal 2015-2020 Corrient '!$A$5:$A$759,$W$2,'PIB-Mpal 2015-2020 Corrient '!$E$5:$E$759,$A86)</f>
        <v>803.2815415420187</v>
      </c>
      <c r="W86" s="185">
        <f t="shared" si="14"/>
        <v>0.005413438855293568</v>
      </c>
      <c r="X86" s="379">
        <f>INDEX(POBLACION!$C$4:$W$128,MATCH(A86,POBLACION!$A$4:$A$128,0),MATCH($W$2,POBLACION!$C$3:$W$3,0))</f>
        <v>61820</v>
      </c>
      <c r="Y86" s="369">
        <f t="shared" si="15"/>
        <v>11891.772809823708</v>
      </c>
      <c r="Z86" s="381">
        <f t="shared" si="16"/>
        <v>12993.878057942715</v>
      </c>
      <c r="AA86" s="384">
        <f t="shared" si="17"/>
        <v>4.075246603494352</v>
      </c>
      <c r="AB86" s="384">
        <f t="shared" si="18"/>
        <v>4.113738786778196</v>
      </c>
      <c r="AG86" s="393"/>
      <c r="AH86" s="394"/>
      <c r="AI86" s="395"/>
      <c r="AJ86" s="388"/>
      <c r="AK86" s="388"/>
      <c r="AL86" s="388"/>
      <c r="AM86" s="388"/>
      <c r="AN86" s="388"/>
      <c r="AO86" s="388"/>
      <c r="AP86" s="388"/>
    </row>
    <row r="87" spans="1:42" ht="15">
      <c r="A87" s="117" t="s">
        <v>266</v>
      </c>
      <c r="B87" s="114" t="s">
        <v>118</v>
      </c>
      <c r="C87" s="115" t="s">
        <v>421</v>
      </c>
      <c r="D87" s="114" t="s">
        <v>128</v>
      </c>
      <c r="E87" s="141">
        <f>SUMIFS('PIB-Mpal 2015-2020 Corrient '!H$5:H$759,'PIB-Mpal 2015-2020 Corrient '!$A$5:$A$759,$W$2,'PIB-Mpal 2015-2020 Corrient '!$E$5:$E$759,$A87)</f>
        <v>324.03697745794796</v>
      </c>
      <c r="F87" s="141">
        <f>SUMIFS('PIB-Mpal 2015-2020 Corrient '!I$5:I$759,'PIB-Mpal 2015-2020 Corrient '!$A$5:$A$759,$W$2,'PIB-Mpal 2015-2020 Corrient '!$E$5:$E$759,$A87)</f>
        <v>0</v>
      </c>
      <c r="G87" s="141">
        <f>SUMIFS('PIB-Mpal 2015-2020 Corrient '!K$5:K$759,'PIB-Mpal 2015-2020 Corrient '!$A$5:$A$759,$W$2,'PIB-Mpal 2015-2020 Corrient '!$E$5:$E$759,$A87)</f>
        <v>7.587063697971826</v>
      </c>
      <c r="H87" s="141">
        <f>SUMIFS('PIB-Mpal 2015-2020 Corrient '!L$5:L$759,'PIB-Mpal 2015-2020 Corrient '!$A$5:$A$759,$W$2,'PIB-Mpal 2015-2020 Corrient '!$E$5:$E$759,$A87)</f>
        <v>26.712238978528294</v>
      </c>
      <c r="I87" s="141">
        <f>SUMIFS('PIB-Mpal 2015-2020 Corrient '!N$5:N$759,'PIB-Mpal 2015-2020 Corrient '!$A$5:$A$759,$W$2,'PIB-Mpal 2015-2020 Corrient '!$E$5:$E$759,$A87)</f>
        <v>14.581403369325312</v>
      </c>
      <c r="J87" s="141">
        <f>SUMIFS('PIB-Mpal 2015-2020 Corrient '!O$5:O$759,'PIB-Mpal 2015-2020 Corrient '!$A$5:$A$759,$W$2,'PIB-Mpal 2015-2020 Corrient '!$E$5:$E$759,$A87)</f>
        <v>43.398334016718074</v>
      </c>
      <c r="K87" s="141">
        <f>SUMIFS('PIB-Mpal 2015-2020 Corrient '!P$5:P$759,'PIB-Mpal 2015-2020 Corrient '!$A$5:$A$759,$W$2,'PIB-Mpal 2015-2020 Corrient '!$E$5:$E$759,$A87)</f>
        <v>6.77040526305058</v>
      </c>
      <c r="L87" s="141">
        <f>SUMIFS('PIB-Mpal 2015-2020 Corrient '!Q$5:Q$759,'PIB-Mpal 2015-2020 Corrient '!$A$5:$A$759,$W$2,'PIB-Mpal 2015-2020 Corrient '!$E$5:$E$759,$A87)</f>
        <v>5.438050280580417</v>
      </c>
      <c r="M87" s="141">
        <f>SUMIFS('PIB-Mpal 2015-2020 Corrient '!R$5:R$759,'PIB-Mpal 2015-2020 Corrient '!$A$5:$A$759,$W$2,'PIB-Mpal 2015-2020 Corrient '!$E$5:$E$759,$A87)</f>
        <v>30.909139663841334</v>
      </c>
      <c r="N87" s="141">
        <f>SUMIFS('PIB-Mpal 2015-2020 Corrient '!S$5:S$759,'PIB-Mpal 2015-2020 Corrient '!$A$5:$A$759,$W$2,'PIB-Mpal 2015-2020 Corrient '!$E$5:$E$759,$A87)</f>
        <v>22.471726915846077</v>
      </c>
      <c r="O87" s="141">
        <f>SUMIFS('PIB-Mpal 2015-2020 Corrient '!T$5:T$759,'PIB-Mpal 2015-2020 Corrient '!$A$5:$A$759,$W$2,'PIB-Mpal 2015-2020 Corrient '!$E$5:$E$759,$A87)</f>
        <v>23.89653663313297</v>
      </c>
      <c r="P87" s="246">
        <f>SUMIFS('PIB-Mpal 2015-2020 Corrient '!U$5:U$759,'PIB-Mpal 2015-2020 Corrient '!$A$5:$A$759,$W$2,'PIB-Mpal 2015-2020 Corrient '!$E$5:$E$759,$A87)</f>
        <v>7.441648773789011</v>
      </c>
      <c r="Q87" s="252">
        <f>SUMIFS('PIB-Mpal 2015-2020 Corrient '!J$5:J$759,'PIB-Mpal 2015-2020 Corrient '!$A$5:$A$759,$W$2,'PIB-Mpal 2015-2020 Corrient '!$E$5:$E$759,$A87)</f>
        <v>324.03697745794796</v>
      </c>
      <c r="R87" s="142">
        <f>SUMIFS('PIB-Mpal 2015-2020 Corrient '!M$5:M$759,'PIB-Mpal 2015-2020 Corrient '!$A$5:$A$759,$W$2,'PIB-Mpal 2015-2020 Corrient '!$E$5:$E$759,$A87)</f>
        <v>34.29930267650012</v>
      </c>
      <c r="S87" s="143">
        <f>SUMIFS('PIB-Mpal 2015-2020 Corrient '!V$5:V$759,'PIB-Mpal 2015-2020 Corrient '!$A$5:$A$759,$W$2,'PIB-Mpal 2015-2020 Corrient '!$E$5:$E$759,$A87)</f>
        <v>154.90724491628376</v>
      </c>
      <c r="T87" s="307">
        <f>SUMIFS('PIB-Mpal 2015-2020 Corrient '!W$5:W$759,'PIB-Mpal 2015-2020 Corrient '!$A$5:$A$759,$W$2,'PIB-Mpal 2015-2020 Corrient '!$E$5:$E$759,$A87)</f>
        <v>513.2435250507318</v>
      </c>
      <c r="U87" s="300">
        <f>SUMIFS('PIB-Mpal 2015-2020 Corrient '!X$5:X$759,'PIB-Mpal 2015-2020 Corrient '!$A$5:$A$759,$W$2,'PIB-Mpal 2015-2020 Corrient '!$E$5:$E$759,$A87)</f>
        <v>47.569753755886346</v>
      </c>
      <c r="V87" s="181">
        <f>SUMIFS('PIB-Mpal 2015-2020 Corrient '!Y$5:Y$759,'PIB-Mpal 2015-2020 Corrient '!$A$5:$A$759,$W$2,'PIB-Mpal 2015-2020 Corrient '!$E$5:$E$759,$A87)</f>
        <v>560.8132788066182</v>
      </c>
      <c r="W87" s="185">
        <f t="shared" si="14"/>
        <v>0.003779407638607524</v>
      </c>
      <c r="X87" s="379">
        <f>INDEX(POBLACION!$C$4:$W$128,MATCH(A87,POBLACION!$A$4:$A$128,0),MATCH($W$2,POBLACION!$C$3:$W$3,0))</f>
        <v>21795</v>
      </c>
      <c r="Y87" s="369">
        <f t="shared" si="15"/>
        <v>23548.682039492167</v>
      </c>
      <c r="Z87" s="381">
        <f t="shared" si="16"/>
        <v>25731.281431824646</v>
      </c>
      <c r="AA87" s="384">
        <f t="shared" si="17"/>
        <v>4.37196660577519</v>
      </c>
      <c r="AB87" s="384">
        <f t="shared" si="18"/>
        <v>4.41046141485056</v>
      </c>
      <c r="AG87" s="393"/>
      <c r="AH87" s="394"/>
      <c r="AI87" s="395"/>
      <c r="AJ87" s="388"/>
      <c r="AK87" s="388"/>
      <c r="AL87" s="388"/>
      <c r="AM87" s="388"/>
      <c r="AN87" s="388"/>
      <c r="AO87" s="388"/>
      <c r="AP87" s="388"/>
    </row>
    <row r="88" spans="1:42" ht="15">
      <c r="A88" s="117" t="s">
        <v>267</v>
      </c>
      <c r="B88" s="114" t="s">
        <v>118</v>
      </c>
      <c r="C88" s="115" t="s">
        <v>370</v>
      </c>
      <c r="D88" s="114" t="s">
        <v>129</v>
      </c>
      <c r="E88" s="141">
        <f>SUMIFS('PIB-Mpal 2015-2020 Corrient '!H$5:H$759,'PIB-Mpal 2015-2020 Corrient '!$A$5:$A$759,$W$2,'PIB-Mpal 2015-2020 Corrient '!$E$5:$E$759,$A88)</f>
        <v>75.9616360362046</v>
      </c>
      <c r="F88" s="141">
        <f>SUMIFS('PIB-Mpal 2015-2020 Corrient '!I$5:I$759,'PIB-Mpal 2015-2020 Corrient '!$A$5:$A$759,$W$2,'PIB-Mpal 2015-2020 Corrient '!$E$5:$E$759,$A88)</f>
        <v>0</v>
      </c>
      <c r="G88" s="141">
        <f>SUMIFS('PIB-Mpal 2015-2020 Corrient '!K$5:K$759,'PIB-Mpal 2015-2020 Corrient '!$A$5:$A$759,$W$2,'PIB-Mpal 2015-2020 Corrient '!$E$5:$E$759,$A88)</f>
        <v>20.26035586737803</v>
      </c>
      <c r="H88" s="141">
        <f>SUMIFS('PIB-Mpal 2015-2020 Corrient '!L$5:L$759,'PIB-Mpal 2015-2020 Corrient '!$A$5:$A$759,$W$2,'PIB-Mpal 2015-2020 Corrient '!$E$5:$E$759,$A88)</f>
        <v>25.421187400451537</v>
      </c>
      <c r="I88" s="141">
        <f>SUMIFS('PIB-Mpal 2015-2020 Corrient '!N$5:N$759,'PIB-Mpal 2015-2020 Corrient '!$A$5:$A$759,$W$2,'PIB-Mpal 2015-2020 Corrient '!$E$5:$E$759,$A88)</f>
        <v>62.92768591457007</v>
      </c>
      <c r="J88" s="141">
        <f>SUMIFS('PIB-Mpal 2015-2020 Corrient '!O$5:O$759,'PIB-Mpal 2015-2020 Corrient '!$A$5:$A$759,$W$2,'PIB-Mpal 2015-2020 Corrient '!$E$5:$E$759,$A88)</f>
        <v>103.9647394584878</v>
      </c>
      <c r="K88" s="141">
        <f>SUMIFS('PIB-Mpal 2015-2020 Corrient '!P$5:P$759,'PIB-Mpal 2015-2020 Corrient '!$A$5:$A$759,$W$2,'PIB-Mpal 2015-2020 Corrient '!$E$5:$E$759,$A88)</f>
        <v>24.105205433556566</v>
      </c>
      <c r="L88" s="141">
        <f>SUMIFS('PIB-Mpal 2015-2020 Corrient '!Q$5:Q$759,'PIB-Mpal 2015-2020 Corrient '!$A$5:$A$759,$W$2,'PIB-Mpal 2015-2020 Corrient '!$E$5:$E$759,$A88)</f>
        <v>12.6916082314621</v>
      </c>
      <c r="M88" s="141">
        <f>SUMIFS('PIB-Mpal 2015-2020 Corrient '!R$5:R$759,'PIB-Mpal 2015-2020 Corrient '!$A$5:$A$759,$W$2,'PIB-Mpal 2015-2020 Corrient '!$E$5:$E$759,$A88)</f>
        <v>77.01461399907642</v>
      </c>
      <c r="N88" s="141">
        <f>SUMIFS('PIB-Mpal 2015-2020 Corrient '!S$5:S$759,'PIB-Mpal 2015-2020 Corrient '!$A$5:$A$759,$W$2,'PIB-Mpal 2015-2020 Corrient '!$E$5:$E$759,$A88)</f>
        <v>57.45893815039692</v>
      </c>
      <c r="O88" s="141">
        <f>SUMIFS('PIB-Mpal 2015-2020 Corrient '!T$5:T$759,'PIB-Mpal 2015-2020 Corrient '!$A$5:$A$759,$W$2,'PIB-Mpal 2015-2020 Corrient '!$E$5:$E$759,$A88)</f>
        <v>80.09532737095411</v>
      </c>
      <c r="P88" s="246">
        <f>SUMIFS('PIB-Mpal 2015-2020 Corrient '!U$5:U$759,'PIB-Mpal 2015-2020 Corrient '!$A$5:$A$759,$W$2,'PIB-Mpal 2015-2020 Corrient '!$E$5:$E$759,$A88)</f>
        <v>13.825116520912102</v>
      </c>
      <c r="Q88" s="252">
        <f>SUMIFS('PIB-Mpal 2015-2020 Corrient '!J$5:J$759,'PIB-Mpal 2015-2020 Corrient '!$A$5:$A$759,$W$2,'PIB-Mpal 2015-2020 Corrient '!$E$5:$E$759,$A88)</f>
        <v>75.9616360362046</v>
      </c>
      <c r="R88" s="142">
        <f>SUMIFS('PIB-Mpal 2015-2020 Corrient '!M$5:M$759,'PIB-Mpal 2015-2020 Corrient '!$A$5:$A$759,$W$2,'PIB-Mpal 2015-2020 Corrient '!$E$5:$E$759,$A88)</f>
        <v>45.68154326782957</v>
      </c>
      <c r="S88" s="143">
        <f>SUMIFS('PIB-Mpal 2015-2020 Corrient '!V$5:V$759,'PIB-Mpal 2015-2020 Corrient '!$A$5:$A$759,$W$2,'PIB-Mpal 2015-2020 Corrient '!$E$5:$E$759,$A88)</f>
        <v>432.0832350794161</v>
      </c>
      <c r="T88" s="307">
        <f>SUMIFS('PIB-Mpal 2015-2020 Corrient '!W$5:W$759,'PIB-Mpal 2015-2020 Corrient '!$A$5:$A$759,$W$2,'PIB-Mpal 2015-2020 Corrient '!$E$5:$E$759,$A88)</f>
        <v>553.7264143834502</v>
      </c>
      <c r="U88" s="300">
        <f>SUMIFS('PIB-Mpal 2015-2020 Corrient '!X$5:X$759,'PIB-Mpal 2015-2020 Corrient '!$A$5:$A$759,$W$2,'PIB-Mpal 2015-2020 Corrient '!$E$5:$E$759,$A88)</f>
        <v>51.31770475205582</v>
      </c>
      <c r="V88" s="181">
        <f>SUMIFS('PIB-Mpal 2015-2020 Corrient '!Y$5:Y$759,'PIB-Mpal 2015-2020 Corrient '!$A$5:$A$759,$W$2,'PIB-Mpal 2015-2020 Corrient '!$E$5:$E$759,$A88)</f>
        <v>605.044119135506</v>
      </c>
      <c r="W88" s="185">
        <f t="shared" si="14"/>
        <v>0.004077486129467707</v>
      </c>
      <c r="X88" s="379">
        <f>INDEX(POBLACION!$C$4:$W$128,MATCH(A88,POBLACION!$A$4:$A$128,0),MATCH($W$2,POBLACION!$C$3:$W$3,0))</f>
        <v>24466</v>
      </c>
      <c r="Y88" s="369">
        <f t="shared" si="15"/>
        <v>22632.48648669379</v>
      </c>
      <c r="Z88" s="381">
        <f t="shared" si="16"/>
        <v>24729.997512282596</v>
      </c>
      <c r="AA88" s="384">
        <f t="shared" si="17"/>
        <v>4.3547322697359565</v>
      </c>
      <c r="AB88" s="384">
        <f t="shared" si="18"/>
        <v>4.393224072673388</v>
      </c>
      <c r="AG88" s="393"/>
      <c r="AH88" s="394"/>
      <c r="AI88" s="395"/>
      <c r="AJ88" s="388"/>
      <c r="AK88" s="388"/>
      <c r="AL88" s="388"/>
      <c r="AM88" s="388"/>
      <c r="AN88" s="388"/>
      <c r="AO88" s="388"/>
      <c r="AP88" s="388"/>
    </row>
    <row r="89" spans="1:42" ht="15">
      <c r="A89" s="117" t="s">
        <v>268</v>
      </c>
      <c r="B89" s="114" t="s">
        <v>118</v>
      </c>
      <c r="C89" s="115" t="s">
        <v>379</v>
      </c>
      <c r="D89" s="114" t="s">
        <v>130</v>
      </c>
      <c r="E89" s="141">
        <f>SUMIFS('PIB-Mpal 2015-2020 Corrient '!H$5:H$759,'PIB-Mpal 2015-2020 Corrient '!$A$5:$A$759,$W$2,'PIB-Mpal 2015-2020 Corrient '!$E$5:$E$759,$A89)</f>
        <v>151.76543907140245</v>
      </c>
      <c r="F89" s="141">
        <f>SUMIFS('PIB-Mpal 2015-2020 Corrient '!I$5:I$759,'PIB-Mpal 2015-2020 Corrient '!$A$5:$A$759,$W$2,'PIB-Mpal 2015-2020 Corrient '!$E$5:$E$759,$A89)</f>
        <v>0</v>
      </c>
      <c r="G89" s="141">
        <f>SUMIFS('PIB-Mpal 2015-2020 Corrient '!K$5:K$759,'PIB-Mpal 2015-2020 Corrient '!$A$5:$A$759,$W$2,'PIB-Mpal 2015-2020 Corrient '!$E$5:$E$759,$A89)</f>
        <v>31.847237464813503</v>
      </c>
      <c r="H89" s="141">
        <f>SUMIFS('PIB-Mpal 2015-2020 Corrient '!L$5:L$759,'PIB-Mpal 2015-2020 Corrient '!$A$5:$A$759,$W$2,'PIB-Mpal 2015-2020 Corrient '!$E$5:$E$759,$A89)</f>
        <v>13.252924908652503</v>
      </c>
      <c r="I89" s="141">
        <f>SUMIFS('PIB-Mpal 2015-2020 Corrient '!N$5:N$759,'PIB-Mpal 2015-2020 Corrient '!$A$5:$A$759,$W$2,'PIB-Mpal 2015-2020 Corrient '!$E$5:$E$759,$A89)</f>
        <v>8.715423379037675</v>
      </c>
      <c r="J89" s="141">
        <f>SUMIFS('PIB-Mpal 2015-2020 Corrient '!O$5:O$759,'PIB-Mpal 2015-2020 Corrient '!$A$5:$A$759,$W$2,'PIB-Mpal 2015-2020 Corrient '!$E$5:$E$759,$A89)</f>
        <v>92.15619815662832</v>
      </c>
      <c r="K89" s="141">
        <f>SUMIFS('PIB-Mpal 2015-2020 Corrient '!P$5:P$759,'PIB-Mpal 2015-2020 Corrient '!$A$5:$A$759,$W$2,'PIB-Mpal 2015-2020 Corrient '!$E$5:$E$759,$A89)</f>
        <v>13.438661949187983</v>
      </c>
      <c r="L89" s="141">
        <f>SUMIFS('PIB-Mpal 2015-2020 Corrient '!Q$5:Q$759,'PIB-Mpal 2015-2020 Corrient '!$A$5:$A$759,$W$2,'PIB-Mpal 2015-2020 Corrient '!$E$5:$E$759,$A89)</f>
        <v>14.976630210964908</v>
      </c>
      <c r="M89" s="141">
        <f>SUMIFS('PIB-Mpal 2015-2020 Corrient '!R$5:R$759,'PIB-Mpal 2015-2020 Corrient '!$A$5:$A$759,$W$2,'PIB-Mpal 2015-2020 Corrient '!$E$5:$E$759,$A89)</f>
        <v>62.18688696311311</v>
      </c>
      <c r="N89" s="141">
        <f>SUMIFS('PIB-Mpal 2015-2020 Corrient '!S$5:S$759,'PIB-Mpal 2015-2020 Corrient '!$A$5:$A$759,$W$2,'PIB-Mpal 2015-2020 Corrient '!$E$5:$E$759,$A89)</f>
        <v>40.28203294574529</v>
      </c>
      <c r="O89" s="141">
        <f>SUMIFS('PIB-Mpal 2015-2020 Corrient '!T$5:T$759,'PIB-Mpal 2015-2020 Corrient '!$A$5:$A$759,$W$2,'PIB-Mpal 2015-2020 Corrient '!$E$5:$E$759,$A89)</f>
        <v>61.65152218613423</v>
      </c>
      <c r="P89" s="246">
        <f>SUMIFS('PIB-Mpal 2015-2020 Corrient '!U$5:U$759,'PIB-Mpal 2015-2020 Corrient '!$A$5:$A$759,$W$2,'PIB-Mpal 2015-2020 Corrient '!$E$5:$E$759,$A89)</f>
        <v>12.014312436813642</v>
      </c>
      <c r="Q89" s="252">
        <f>SUMIFS('PIB-Mpal 2015-2020 Corrient '!J$5:J$759,'PIB-Mpal 2015-2020 Corrient '!$A$5:$A$759,$W$2,'PIB-Mpal 2015-2020 Corrient '!$E$5:$E$759,$A89)</f>
        <v>151.76543907140245</v>
      </c>
      <c r="R89" s="142">
        <f>SUMIFS('PIB-Mpal 2015-2020 Corrient '!M$5:M$759,'PIB-Mpal 2015-2020 Corrient '!$A$5:$A$759,$W$2,'PIB-Mpal 2015-2020 Corrient '!$E$5:$E$759,$A89)</f>
        <v>45.100162373466006</v>
      </c>
      <c r="S89" s="143">
        <f>SUMIFS('PIB-Mpal 2015-2020 Corrient '!V$5:V$759,'PIB-Mpal 2015-2020 Corrient '!$A$5:$A$759,$W$2,'PIB-Mpal 2015-2020 Corrient '!$E$5:$E$759,$A89)</f>
        <v>305.4216682276252</v>
      </c>
      <c r="T89" s="307">
        <f>SUMIFS('PIB-Mpal 2015-2020 Corrient '!W$5:W$759,'PIB-Mpal 2015-2020 Corrient '!$A$5:$A$759,$W$2,'PIB-Mpal 2015-2020 Corrient '!$E$5:$E$759,$A89)</f>
        <v>502.2872696724936</v>
      </c>
      <c r="U89" s="300">
        <f>SUMIFS('PIB-Mpal 2015-2020 Corrient '!X$5:X$759,'PIB-Mpal 2015-2020 Corrient '!$A$5:$A$759,$W$2,'PIB-Mpal 2015-2020 Corrient '!$E$5:$E$759,$A89)</f>
        <v>46.55184659017306</v>
      </c>
      <c r="V89" s="181">
        <f>SUMIFS('PIB-Mpal 2015-2020 Corrient '!Y$5:Y$759,'PIB-Mpal 2015-2020 Corrient '!$A$5:$A$759,$W$2,'PIB-Mpal 2015-2020 Corrient '!$E$5:$E$759,$A89)</f>
        <v>548.8391162626667</v>
      </c>
      <c r="W89" s="185">
        <f t="shared" si="14"/>
        <v>0.0036987119006591657</v>
      </c>
      <c r="X89" s="379">
        <f>INDEX(POBLACION!$C$4:$W$128,MATCH(A89,POBLACION!$A$4:$A$128,0),MATCH($W$2,POBLACION!$C$3:$W$3,0))</f>
        <v>36720</v>
      </c>
      <c r="Y89" s="369">
        <f t="shared" si="15"/>
        <v>13678.847213303203</v>
      </c>
      <c r="Z89" s="381">
        <f t="shared" si="16"/>
        <v>14946.599026761076</v>
      </c>
      <c r="AA89" s="384">
        <f t="shared" si="17"/>
        <v>4.136049498700124</v>
      </c>
      <c r="AB89" s="384">
        <f t="shared" si="18"/>
        <v>4.174542383835016</v>
      </c>
      <c r="AG89" s="393"/>
      <c r="AH89" s="394"/>
      <c r="AI89" s="395"/>
      <c r="AJ89" s="388"/>
      <c r="AK89" s="388"/>
      <c r="AL89" s="388"/>
      <c r="AM89" s="388"/>
      <c r="AN89" s="388"/>
      <c r="AO89" s="388"/>
      <c r="AP89" s="388"/>
    </row>
    <row r="90" spans="1:42" ht="15">
      <c r="A90" s="117" t="s">
        <v>269</v>
      </c>
      <c r="B90" s="114" t="s">
        <v>118</v>
      </c>
      <c r="C90" s="115" t="s">
        <v>421</v>
      </c>
      <c r="D90" s="114" t="s">
        <v>131</v>
      </c>
      <c r="E90" s="141">
        <f>SUMIFS('PIB-Mpal 2015-2020 Corrient '!H$5:H$759,'PIB-Mpal 2015-2020 Corrient '!$A$5:$A$759,$W$2,'PIB-Mpal 2015-2020 Corrient '!$E$5:$E$759,$A90)</f>
        <v>16.329764417521908</v>
      </c>
      <c r="F90" s="141">
        <f>SUMIFS('PIB-Mpal 2015-2020 Corrient '!I$5:I$759,'PIB-Mpal 2015-2020 Corrient '!$A$5:$A$759,$W$2,'PIB-Mpal 2015-2020 Corrient '!$E$5:$E$759,$A90)</f>
        <v>0</v>
      </c>
      <c r="G90" s="141">
        <f>SUMIFS('PIB-Mpal 2015-2020 Corrient '!K$5:K$759,'PIB-Mpal 2015-2020 Corrient '!$A$5:$A$759,$W$2,'PIB-Mpal 2015-2020 Corrient '!$E$5:$E$759,$A90)</f>
        <v>1.482222956911074</v>
      </c>
      <c r="H90" s="141">
        <f>SUMIFS('PIB-Mpal 2015-2020 Corrient '!L$5:L$759,'PIB-Mpal 2015-2020 Corrient '!$A$5:$A$759,$W$2,'PIB-Mpal 2015-2020 Corrient '!$E$5:$E$759,$A90)</f>
        <v>4.224981672131872</v>
      </c>
      <c r="I90" s="141">
        <f>SUMIFS('PIB-Mpal 2015-2020 Corrient '!N$5:N$759,'PIB-Mpal 2015-2020 Corrient '!$A$5:$A$759,$W$2,'PIB-Mpal 2015-2020 Corrient '!$E$5:$E$759,$A90)</f>
        <v>25.932852709304797</v>
      </c>
      <c r="J90" s="141">
        <f>SUMIFS('PIB-Mpal 2015-2020 Corrient '!O$5:O$759,'PIB-Mpal 2015-2020 Corrient '!$A$5:$A$759,$W$2,'PIB-Mpal 2015-2020 Corrient '!$E$5:$E$759,$A90)</f>
        <v>6.364603180549456</v>
      </c>
      <c r="K90" s="141">
        <f>SUMIFS('PIB-Mpal 2015-2020 Corrient '!P$5:P$759,'PIB-Mpal 2015-2020 Corrient '!$A$5:$A$759,$W$2,'PIB-Mpal 2015-2020 Corrient '!$E$5:$E$759,$A90)</f>
        <v>2.248755427602067</v>
      </c>
      <c r="L90" s="141">
        <f>SUMIFS('PIB-Mpal 2015-2020 Corrient '!Q$5:Q$759,'PIB-Mpal 2015-2020 Corrient '!$A$5:$A$759,$W$2,'PIB-Mpal 2015-2020 Corrient '!$E$5:$E$759,$A90)</f>
        <v>1.497670799904642</v>
      </c>
      <c r="M90" s="141">
        <f>SUMIFS('PIB-Mpal 2015-2020 Corrient '!R$5:R$759,'PIB-Mpal 2015-2020 Corrient '!$A$5:$A$759,$W$2,'PIB-Mpal 2015-2020 Corrient '!$E$5:$E$759,$A90)</f>
        <v>13.220656536047075</v>
      </c>
      <c r="N90" s="141">
        <f>SUMIFS('PIB-Mpal 2015-2020 Corrient '!S$5:S$759,'PIB-Mpal 2015-2020 Corrient '!$A$5:$A$759,$W$2,'PIB-Mpal 2015-2020 Corrient '!$E$5:$E$759,$A90)</f>
        <v>7.183477354565007</v>
      </c>
      <c r="O90" s="141">
        <f>SUMIFS('PIB-Mpal 2015-2020 Corrient '!T$5:T$759,'PIB-Mpal 2015-2020 Corrient '!$A$5:$A$759,$W$2,'PIB-Mpal 2015-2020 Corrient '!$E$5:$E$759,$A90)</f>
        <v>8.353504135716511</v>
      </c>
      <c r="P90" s="246">
        <f>SUMIFS('PIB-Mpal 2015-2020 Corrient '!U$5:U$759,'PIB-Mpal 2015-2020 Corrient '!$A$5:$A$759,$W$2,'PIB-Mpal 2015-2020 Corrient '!$E$5:$E$759,$A90)</f>
        <v>2.0055323914481407</v>
      </c>
      <c r="Q90" s="252">
        <f>SUMIFS('PIB-Mpal 2015-2020 Corrient '!J$5:J$759,'PIB-Mpal 2015-2020 Corrient '!$A$5:$A$759,$W$2,'PIB-Mpal 2015-2020 Corrient '!$E$5:$E$759,$A90)</f>
        <v>16.329764417521908</v>
      </c>
      <c r="R90" s="142">
        <f>SUMIFS('PIB-Mpal 2015-2020 Corrient '!M$5:M$759,'PIB-Mpal 2015-2020 Corrient '!$A$5:$A$759,$W$2,'PIB-Mpal 2015-2020 Corrient '!$E$5:$E$759,$A90)</f>
        <v>5.707204629042946</v>
      </c>
      <c r="S90" s="143">
        <f>SUMIFS('PIB-Mpal 2015-2020 Corrient '!V$5:V$759,'PIB-Mpal 2015-2020 Corrient '!$A$5:$A$759,$W$2,'PIB-Mpal 2015-2020 Corrient '!$E$5:$E$759,$A90)</f>
        <v>66.8070525351377</v>
      </c>
      <c r="T90" s="307">
        <f>SUMIFS('PIB-Mpal 2015-2020 Corrient '!W$5:W$759,'PIB-Mpal 2015-2020 Corrient '!$A$5:$A$759,$W$2,'PIB-Mpal 2015-2020 Corrient '!$E$5:$E$759,$A90)</f>
        <v>88.84402158170255</v>
      </c>
      <c r="U90" s="300">
        <f>SUMIFS('PIB-Mpal 2015-2020 Corrient '!X$5:X$759,'PIB-Mpal 2015-2020 Corrient '!$A$5:$A$759,$W$2,'PIB-Mpal 2015-2020 Corrient '!$E$5:$E$759,$A90)</f>
        <v>8.233837510915954</v>
      </c>
      <c r="V90" s="181">
        <f>SUMIFS('PIB-Mpal 2015-2020 Corrient '!Y$5:Y$759,'PIB-Mpal 2015-2020 Corrient '!$A$5:$A$759,$W$2,'PIB-Mpal 2015-2020 Corrient '!$E$5:$E$759,$A90)</f>
        <v>97.0778590926185</v>
      </c>
      <c r="W90" s="185">
        <f t="shared" si="14"/>
        <v>0.000654222744110205</v>
      </c>
      <c r="X90" s="379">
        <f>INDEX(POBLACION!$C$4:$W$128,MATCH(A90,POBLACION!$A$4:$A$128,0),MATCH($W$2,POBLACION!$C$3:$W$3,0))</f>
        <v>10414</v>
      </c>
      <c r="Y90" s="369">
        <f t="shared" si="15"/>
        <v>8531.21006161922</v>
      </c>
      <c r="Z90" s="381">
        <f t="shared" si="16"/>
        <v>9321.860869273909</v>
      </c>
      <c r="AA90" s="384">
        <f t="shared" si="17"/>
        <v>3.9310106356003827</v>
      </c>
      <c r="AB90" s="384">
        <f t="shared" si="18"/>
        <v>3.969502616708826</v>
      </c>
      <c r="AG90" s="393"/>
      <c r="AH90" s="394"/>
      <c r="AI90" s="395"/>
      <c r="AJ90" s="388"/>
      <c r="AK90" s="388"/>
      <c r="AL90" s="388"/>
      <c r="AM90" s="388"/>
      <c r="AN90" s="388"/>
      <c r="AO90" s="388"/>
      <c r="AP90" s="388"/>
    </row>
    <row r="91" spans="1:42" ht="15">
      <c r="A91" s="117" t="s">
        <v>270</v>
      </c>
      <c r="B91" s="114" t="s">
        <v>118</v>
      </c>
      <c r="C91" s="115" t="s">
        <v>370</v>
      </c>
      <c r="D91" s="114" t="s">
        <v>132</v>
      </c>
      <c r="E91" s="141">
        <f>SUMIFS('PIB-Mpal 2015-2020 Corrient '!H$5:H$759,'PIB-Mpal 2015-2020 Corrient '!$A$5:$A$759,$W$2,'PIB-Mpal 2015-2020 Corrient '!$E$5:$E$759,$A91)</f>
        <v>108.04605118008749</v>
      </c>
      <c r="F91" s="141">
        <f>SUMIFS('PIB-Mpal 2015-2020 Corrient '!I$5:I$759,'PIB-Mpal 2015-2020 Corrient '!$A$5:$A$759,$W$2,'PIB-Mpal 2015-2020 Corrient '!$E$5:$E$759,$A91)</f>
        <v>0</v>
      </c>
      <c r="G91" s="141">
        <f>SUMIFS('PIB-Mpal 2015-2020 Corrient '!K$5:K$759,'PIB-Mpal 2015-2020 Corrient '!$A$5:$A$759,$W$2,'PIB-Mpal 2015-2020 Corrient '!$E$5:$E$759,$A91)</f>
        <v>488.66005165939526</v>
      </c>
      <c r="H91" s="141">
        <f>SUMIFS('PIB-Mpal 2015-2020 Corrient '!L$5:L$759,'PIB-Mpal 2015-2020 Corrient '!$A$5:$A$759,$W$2,'PIB-Mpal 2015-2020 Corrient '!$E$5:$E$759,$A91)</f>
        <v>153.96517988984687</v>
      </c>
      <c r="I91" s="141">
        <f>SUMIFS('PIB-Mpal 2015-2020 Corrient '!N$5:N$759,'PIB-Mpal 2015-2020 Corrient '!$A$5:$A$759,$W$2,'PIB-Mpal 2015-2020 Corrient '!$E$5:$E$759,$A91)</f>
        <v>16.42402026191532</v>
      </c>
      <c r="J91" s="141">
        <f>SUMIFS('PIB-Mpal 2015-2020 Corrient '!O$5:O$759,'PIB-Mpal 2015-2020 Corrient '!$A$5:$A$759,$W$2,'PIB-Mpal 2015-2020 Corrient '!$E$5:$E$759,$A91)</f>
        <v>171.771505620793</v>
      </c>
      <c r="K91" s="141">
        <f>SUMIFS('PIB-Mpal 2015-2020 Corrient '!P$5:P$759,'PIB-Mpal 2015-2020 Corrient '!$A$5:$A$759,$W$2,'PIB-Mpal 2015-2020 Corrient '!$E$5:$E$759,$A91)</f>
        <v>28.872604528747015</v>
      </c>
      <c r="L91" s="141">
        <f>SUMIFS('PIB-Mpal 2015-2020 Corrient '!Q$5:Q$759,'PIB-Mpal 2015-2020 Corrient '!$A$5:$A$759,$W$2,'PIB-Mpal 2015-2020 Corrient '!$E$5:$E$759,$A91)</f>
        <v>15.39579944536958</v>
      </c>
      <c r="M91" s="141">
        <f>SUMIFS('PIB-Mpal 2015-2020 Corrient '!R$5:R$759,'PIB-Mpal 2015-2020 Corrient '!$A$5:$A$759,$W$2,'PIB-Mpal 2015-2020 Corrient '!$E$5:$E$759,$A91)</f>
        <v>111.05733632965799</v>
      </c>
      <c r="N91" s="141">
        <f>SUMIFS('PIB-Mpal 2015-2020 Corrient '!S$5:S$759,'PIB-Mpal 2015-2020 Corrient '!$A$5:$A$759,$W$2,'PIB-Mpal 2015-2020 Corrient '!$E$5:$E$759,$A91)</f>
        <v>89.73970013989486</v>
      </c>
      <c r="O91" s="141">
        <f>SUMIFS('PIB-Mpal 2015-2020 Corrient '!T$5:T$759,'PIB-Mpal 2015-2020 Corrient '!$A$5:$A$759,$W$2,'PIB-Mpal 2015-2020 Corrient '!$E$5:$E$759,$A91)</f>
        <v>65.46320060518087</v>
      </c>
      <c r="P91" s="246">
        <f>SUMIFS('PIB-Mpal 2015-2020 Corrient '!U$5:U$759,'PIB-Mpal 2015-2020 Corrient '!$A$5:$A$759,$W$2,'PIB-Mpal 2015-2020 Corrient '!$E$5:$E$759,$A91)</f>
        <v>21.663549214357246</v>
      </c>
      <c r="Q91" s="252">
        <f>SUMIFS('PIB-Mpal 2015-2020 Corrient '!J$5:J$759,'PIB-Mpal 2015-2020 Corrient '!$A$5:$A$759,$W$2,'PIB-Mpal 2015-2020 Corrient '!$E$5:$E$759,$A91)</f>
        <v>108.04605118008749</v>
      </c>
      <c r="R91" s="142">
        <f>SUMIFS('PIB-Mpal 2015-2020 Corrient '!M$5:M$759,'PIB-Mpal 2015-2020 Corrient '!$A$5:$A$759,$W$2,'PIB-Mpal 2015-2020 Corrient '!$E$5:$E$759,$A91)</f>
        <v>642.6252315492421</v>
      </c>
      <c r="S91" s="143">
        <f>SUMIFS('PIB-Mpal 2015-2020 Corrient '!V$5:V$759,'PIB-Mpal 2015-2020 Corrient '!$A$5:$A$759,$W$2,'PIB-Mpal 2015-2020 Corrient '!$E$5:$E$759,$A91)</f>
        <v>520.3877161459159</v>
      </c>
      <c r="T91" s="307">
        <f>SUMIFS('PIB-Mpal 2015-2020 Corrient '!W$5:W$759,'PIB-Mpal 2015-2020 Corrient '!$A$5:$A$759,$W$2,'PIB-Mpal 2015-2020 Corrient '!$E$5:$E$759,$A91)</f>
        <v>1271.0589988752454</v>
      </c>
      <c r="U91" s="300">
        <f>SUMIFS('PIB-Mpal 2015-2020 Corrient '!X$5:X$759,'PIB-Mpal 2015-2020 Corrient '!$A$5:$A$759,$W$2,'PIB-Mpal 2015-2020 Corrient '!$E$5:$E$759,$A91)</f>
        <v>117.80539097492029</v>
      </c>
      <c r="V91" s="181">
        <f>SUMIFS('PIB-Mpal 2015-2020 Corrient '!Y$5:Y$759,'PIB-Mpal 2015-2020 Corrient '!$A$5:$A$759,$W$2,'PIB-Mpal 2015-2020 Corrient '!$E$5:$E$759,$A91)</f>
        <v>1388.8643898501657</v>
      </c>
      <c r="W91" s="185">
        <f t="shared" si="14"/>
        <v>0.009359772463233175</v>
      </c>
      <c r="X91" s="379">
        <f>INDEX(POBLACION!$C$4:$W$128,MATCH(A91,POBLACION!$A$4:$A$128,0),MATCH($W$2,POBLACION!$C$3:$W$3,0))</f>
        <v>57407</v>
      </c>
      <c r="Y91" s="369">
        <f t="shared" si="15"/>
        <v>22141.184853332266</v>
      </c>
      <c r="Z91" s="381">
        <f t="shared" si="16"/>
        <v>24193.293323987764</v>
      </c>
      <c r="AA91" s="384">
        <f t="shared" si="17"/>
        <v>4.345200857802661</v>
      </c>
      <c r="AB91" s="384">
        <f t="shared" si="18"/>
        <v>4.383694990936593</v>
      </c>
      <c r="AG91" s="393"/>
      <c r="AH91" s="394"/>
      <c r="AI91" s="395"/>
      <c r="AJ91" s="388"/>
      <c r="AK91" s="388"/>
      <c r="AL91" s="388"/>
      <c r="AM91" s="388"/>
      <c r="AN91" s="388"/>
      <c r="AO91" s="388"/>
      <c r="AP91" s="388"/>
    </row>
    <row r="92" spans="1:42" ht="15">
      <c r="A92" s="117" t="s">
        <v>271</v>
      </c>
      <c r="B92" s="114" t="s">
        <v>118</v>
      </c>
      <c r="C92" s="115" t="s">
        <v>421</v>
      </c>
      <c r="D92" s="114" t="s">
        <v>133</v>
      </c>
      <c r="E92" s="141">
        <f>SUMIFS('PIB-Mpal 2015-2020 Corrient '!H$5:H$759,'PIB-Mpal 2015-2020 Corrient '!$A$5:$A$759,$W$2,'PIB-Mpal 2015-2020 Corrient '!$E$5:$E$759,$A92)</f>
        <v>4.693181642777616</v>
      </c>
      <c r="F92" s="141">
        <f>SUMIFS('PIB-Mpal 2015-2020 Corrient '!I$5:I$759,'PIB-Mpal 2015-2020 Corrient '!$A$5:$A$759,$W$2,'PIB-Mpal 2015-2020 Corrient '!$E$5:$E$759,$A92)</f>
        <v>0</v>
      </c>
      <c r="G92" s="141">
        <f>SUMIFS('PIB-Mpal 2015-2020 Corrient '!K$5:K$759,'PIB-Mpal 2015-2020 Corrient '!$A$5:$A$759,$W$2,'PIB-Mpal 2015-2020 Corrient '!$E$5:$E$759,$A92)</f>
        <v>9.222518403052964</v>
      </c>
      <c r="H92" s="141">
        <f>SUMIFS('PIB-Mpal 2015-2020 Corrient '!L$5:L$759,'PIB-Mpal 2015-2020 Corrient '!$A$5:$A$759,$W$2,'PIB-Mpal 2015-2020 Corrient '!$E$5:$E$759,$A92)</f>
        <v>13.966299693211026</v>
      </c>
      <c r="I92" s="141">
        <f>SUMIFS('PIB-Mpal 2015-2020 Corrient '!N$5:N$759,'PIB-Mpal 2015-2020 Corrient '!$A$5:$A$759,$W$2,'PIB-Mpal 2015-2020 Corrient '!$E$5:$E$759,$A92)</f>
        <v>77.48192325850275</v>
      </c>
      <c r="J92" s="141">
        <f>SUMIFS('PIB-Mpal 2015-2020 Corrient '!O$5:O$759,'PIB-Mpal 2015-2020 Corrient '!$A$5:$A$759,$W$2,'PIB-Mpal 2015-2020 Corrient '!$E$5:$E$759,$A92)</f>
        <v>101.41608255071365</v>
      </c>
      <c r="K92" s="141">
        <f>SUMIFS('PIB-Mpal 2015-2020 Corrient '!P$5:P$759,'PIB-Mpal 2015-2020 Corrient '!$A$5:$A$759,$W$2,'PIB-Mpal 2015-2020 Corrient '!$E$5:$E$759,$A92)</f>
        <v>8.979133357189466</v>
      </c>
      <c r="L92" s="141">
        <f>SUMIFS('PIB-Mpal 2015-2020 Corrient '!Q$5:Q$759,'PIB-Mpal 2015-2020 Corrient '!$A$5:$A$759,$W$2,'PIB-Mpal 2015-2020 Corrient '!$E$5:$E$759,$A92)</f>
        <v>5.118689328389828</v>
      </c>
      <c r="M92" s="141">
        <f>SUMIFS('PIB-Mpal 2015-2020 Corrient '!R$5:R$759,'PIB-Mpal 2015-2020 Corrient '!$A$5:$A$759,$W$2,'PIB-Mpal 2015-2020 Corrient '!$E$5:$E$759,$A92)</f>
        <v>43.72832630914282</v>
      </c>
      <c r="N92" s="141">
        <f>SUMIFS('PIB-Mpal 2015-2020 Corrient '!S$5:S$759,'PIB-Mpal 2015-2020 Corrient '!$A$5:$A$759,$W$2,'PIB-Mpal 2015-2020 Corrient '!$E$5:$E$759,$A92)</f>
        <v>38.99204447575254</v>
      </c>
      <c r="O92" s="141">
        <f>SUMIFS('PIB-Mpal 2015-2020 Corrient '!T$5:T$759,'PIB-Mpal 2015-2020 Corrient '!$A$5:$A$759,$W$2,'PIB-Mpal 2015-2020 Corrient '!$E$5:$E$759,$A92)</f>
        <v>52.69696065639174</v>
      </c>
      <c r="P92" s="246">
        <f>SUMIFS('PIB-Mpal 2015-2020 Corrient '!U$5:U$759,'PIB-Mpal 2015-2020 Corrient '!$A$5:$A$759,$W$2,'PIB-Mpal 2015-2020 Corrient '!$E$5:$E$759,$A92)</f>
        <v>8.967389874345983</v>
      </c>
      <c r="Q92" s="252">
        <f>SUMIFS('PIB-Mpal 2015-2020 Corrient '!J$5:J$759,'PIB-Mpal 2015-2020 Corrient '!$A$5:$A$759,$W$2,'PIB-Mpal 2015-2020 Corrient '!$E$5:$E$759,$A92)</f>
        <v>4.693181642777616</v>
      </c>
      <c r="R92" s="142">
        <f>SUMIFS('PIB-Mpal 2015-2020 Corrient '!M$5:M$759,'PIB-Mpal 2015-2020 Corrient '!$A$5:$A$759,$W$2,'PIB-Mpal 2015-2020 Corrient '!$E$5:$E$759,$A92)</f>
        <v>23.18881809626399</v>
      </c>
      <c r="S92" s="143">
        <f>SUMIFS('PIB-Mpal 2015-2020 Corrient '!V$5:V$759,'PIB-Mpal 2015-2020 Corrient '!$A$5:$A$759,$W$2,'PIB-Mpal 2015-2020 Corrient '!$E$5:$E$759,$A92)</f>
        <v>337.38054981042876</v>
      </c>
      <c r="T92" s="307">
        <f>SUMIFS('PIB-Mpal 2015-2020 Corrient '!W$5:W$759,'PIB-Mpal 2015-2020 Corrient '!$A$5:$A$759,$W$2,'PIB-Mpal 2015-2020 Corrient '!$E$5:$E$759,$A92)</f>
        <v>365.2625495494704</v>
      </c>
      <c r="U92" s="300">
        <f>SUMIFS('PIB-Mpal 2015-2020 Corrient '!X$5:X$759,'PIB-Mpal 2015-2020 Corrient '!$A$5:$A$759,$W$2,'PIB-Mpal 2015-2020 Corrient '!$E$5:$E$759,$A92)</f>
        <v>33.85061090352691</v>
      </c>
      <c r="V92" s="181">
        <f>SUMIFS('PIB-Mpal 2015-2020 Corrient '!Y$5:Y$759,'PIB-Mpal 2015-2020 Corrient '!$A$5:$A$759,$W$2,'PIB-Mpal 2015-2020 Corrient '!$E$5:$E$759,$A92)</f>
        <v>399.1131604529973</v>
      </c>
      <c r="W92" s="185">
        <f t="shared" si="14"/>
        <v>0.0026896854698138925</v>
      </c>
      <c r="X92" s="379">
        <f>INDEX(POBLACION!$C$4:$W$128,MATCH(A92,POBLACION!$A$4:$A$128,0),MATCH($W$2,POBLACION!$C$3:$W$3,0))</f>
        <v>8681</v>
      </c>
      <c r="Y92" s="369">
        <f t="shared" si="15"/>
        <v>42076.09141221869</v>
      </c>
      <c r="Z92" s="381">
        <f t="shared" si="16"/>
        <v>45975.48213949975</v>
      </c>
      <c r="AA92" s="384">
        <f t="shared" si="17"/>
        <v>4.624035389963525</v>
      </c>
      <c r="AB92" s="384">
        <f t="shared" si="18"/>
        <v>4.662526292329393</v>
      </c>
      <c r="AG92" s="393"/>
      <c r="AH92" s="394"/>
      <c r="AI92" s="395"/>
      <c r="AJ92" s="388"/>
      <c r="AK92" s="388"/>
      <c r="AL92" s="388"/>
      <c r="AM92" s="388"/>
      <c r="AN92" s="388"/>
      <c r="AO92" s="388"/>
      <c r="AP92" s="388"/>
    </row>
    <row r="93" spans="1:42" ht="15">
      <c r="A93" s="117" t="s">
        <v>272</v>
      </c>
      <c r="B93" s="114" t="s">
        <v>118</v>
      </c>
      <c r="C93" s="115" t="s">
        <v>379</v>
      </c>
      <c r="D93" s="114" t="s">
        <v>134</v>
      </c>
      <c r="E93" s="141">
        <f>SUMIFS('PIB-Mpal 2015-2020 Corrient '!H$5:H$759,'PIB-Mpal 2015-2020 Corrient '!$A$5:$A$759,$W$2,'PIB-Mpal 2015-2020 Corrient '!$E$5:$E$759,$A93)</f>
        <v>60.396326216162045</v>
      </c>
      <c r="F93" s="141">
        <f>SUMIFS('PIB-Mpal 2015-2020 Corrient '!I$5:I$759,'PIB-Mpal 2015-2020 Corrient '!$A$5:$A$759,$W$2,'PIB-Mpal 2015-2020 Corrient '!$E$5:$E$759,$A93)</f>
        <v>0</v>
      </c>
      <c r="G93" s="141">
        <f>SUMIFS('PIB-Mpal 2015-2020 Corrient '!K$5:K$759,'PIB-Mpal 2015-2020 Corrient '!$A$5:$A$759,$W$2,'PIB-Mpal 2015-2020 Corrient '!$E$5:$E$759,$A93)</f>
        <v>48.38358504249713</v>
      </c>
      <c r="H93" s="141">
        <f>SUMIFS('PIB-Mpal 2015-2020 Corrient '!L$5:L$759,'PIB-Mpal 2015-2020 Corrient '!$A$5:$A$759,$W$2,'PIB-Mpal 2015-2020 Corrient '!$E$5:$E$759,$A93)</f>
        <v>40.01743247516252</v>
      </c>
      <c r="I93" s="141">
        <f>SUMIFS('PIB-Mpal 2015-2020 Corrient '!N$5:N$759,'PIB-Mpal 2015-2020 Corrient '!$A$5:$A$759,$W$2,'PIB-Mpal 2015-2020 Corrient '!$E$5:$E$759,$A93)</f>
        <v>11.632250094970377</v>
      </c>
      <c r="J93" s="141">
        <f>SUMIFS('PIB-Mpal 2015-2020 Corrient '!O$5:O$759,'PIB-Mpal 2015-2020 Corrient '!$A$5:$A$759,$W$2,'PIB-Mpal 2015-2020 Corrient '!$E$5:$E$759,$A93)</f>
        <v>189.5082643193808</v>
      </c>
      <c r="K93" s="141">
        <f>SUMIFS('PIB-Mpal 2015-2020 Corrient '!P$5:P$759,'PIB-Mpal 2015-2020 Corrient '!$A$5:$A$759,$W$2,'PIB-Mpal 2015-2020 Corrient '!$E$5:$E$759,$A93)</f>
        <v>51.86754539590297</v>
      </c>
      <c r="L93" s="141">
        <f>SUMIFS('PIB-Mpal 2015-2020 Corrient '!Q$5:Q$759,'PIB-Mpal 2015-2020 Corrient '!$A$5:$A$759,$W$2,'PIB-Mpal 2015-2020 Corrient '!$E$5:$E$759,$A93)</f>
        <v>55.9952699947932</v>
      </c>
      <c r="M93" s="141">
        <f>SUMIFS('PIB-Mpal 2015-2020 Corrient '!R$5:R$759,'PIB-Mpal 2015-2020 Corrient '!$A$5:$A$759,$W$2,'PIB-Mpal 2015-2020 Corrient '!$E$5:$E$759,$A93)</f>
        <v>166.40273814173025</v>
      </c>
      <c r="N93" s="141">
        <f>SUMIFS('PIB-Mpal 2015-2020 Corrient '!S$5:S$759,'PIB-Mpal 2015-2020 Corrient '!$A$5:$A$759,$W$2,'PIB-Mpal 2015-2020 Corrient '!$E$5:$E$759,$A93)</f>
        <v>97.41518198808917</v>
      </c>
      <c r="O93" s="141">
        <f>SUMIFS('PIB-Mpal 2015-2020 Corrient '!T$5:T$759,'PIB-Mpal 2015-2020 Corrient '!$A$5:$A$759,$W$2,'PIB-Mpal 2015-2020 Corrient '!$E$5:$E$759,$A93)</f>
        <v>106.3966523313755</v>
      </c>
      <c r="P93" s="246">
        <f>SUMIFS('PIB-Mpal 2015-2020 Corrient '!U$5:U$759,'PIB-Mpal 2015-2020 Corrient '!$A$5:$A$759,$W$2,'PIB-Mpal 2015-2020 Corrient '!$E$5:$E$759,$A93)</f>
        <v>34.65308011245019</v>
      </c>
      <c r="Q93" s="252">
        <f>SUMIFS('PIB-Mpal 2015-2020 Corrient '!J$5:J$759,'PIB-Mpal 2015-2020 Corrient '!$A$5:$A$759,$W$2,'PIB-Mpal 2015-2020 Corrient '!$E$5:$E$759,$A93)</f>
        <v>60.396326216162045</v>
      </c>
      <c r="R93" s="142">
        <f>SUMIFS('PIB-Mpal 2015-2020 Corrient '!M$5:M$759,'PIB-Mpal 2015-2020 Corrient '!$A$5:$A$759,$W$2,'PIB-Mpal 2015-2020 Corrient '!$E$5:$E$759,$A93)</f>
        <v>88.40101751765965</v>
      </c>
      <c r="S93" s="143">
        <f>SUMIFS('PIB-Mpal 2015-2020 Corrient '!V$5:V$759,'PIB-Mpal 2015-2020 Corrient '!$A$5:$A$759,$W$2,'PIB-Mpal 2015-2020 Corrient '!$E$5:$E$759,$A93)</f>
        <v>713.8709823786925</v>
      </c>
      <c r="T93" s="307">
        <f>SUMIFS('PIB-Mpal 2015-2020 Corrient '!W$5:W$759,'PIB-Mpal 2015-2020 Corrient '!$A$5:$A$759,$W$2,'PIB-Mpal 2015-2020 Corrient '!$E$5:$E$759,$A93)</f>
        <v>862.668326112514</v>
      </c>
      <c r="U93" s="300">
        <f>SUMIFS('PIB-Mpal 2015-2020 Corrient '!X$5:X$759,'PIB-Mpal 2015-2020 Corrient '!$A$5:$A$759,$W$2,'PIB-Mpal 2015-2020 Corrient '!$E$5:$E$759,$A93)</f>
        <v>79.94887177964466</v>
      </c>
      <c r="V93" s="181">
        <f>SUMIFS('PIB-Mpal 2015-2020 Corrient '!Y$5:Y$759,'PIB-Mpal 2015-2020 Corrient '!$A$5:$A$759,$W$2,'PIB-Mpal 2015-2020 Corrient '!$E$5:$E$759,$A93)</f>
        <v>942.6171978921586</v>
      </c>
      <c r="W93" s="185">
        <f t="shared" si="14"/>
        <v>0.006352443447090509</v>
      </c>
      <c r="X93" s="379">
        <f>INDEX(POBLACION!$C$4:$W$128,MATCH(A93,POBLACION!$A$4:$A$128,0),MATCH($W$2,POBLACION!$C$3:$W$3,0))</f>
        <v>67628</v>
      </c>
      <c r="Y93" s="369">
        <f t="shared" si="15"/>
        <v>12756.08218655755</v>
      </c>
      <c r="Z93" s="381">
        <f t="shared" si="16"/>
        <v>13938.268141777942</v>
      </c>
      <c r="AA93" s="384">
        <f t="shared" si="17"/>
        <v>4.105717308709323</v>
      </c>
      <c r="AB93" s="384">
        <f t="shared" si="18"/>
        <v>4.14420881513971</v>
      </c>
      <c r="AG93" s="393"/>
      <c r="AH93" s="394"/>
      <c r="AI93" s="395"/>
      <c r="AJ93" s="388"/>
      <c r="AK93" s="388"/>
      <c r="AL93" s="388"/>
      <c r="AM93" s="388"/>
      <c r="AN93" s="388"/>
      <c r="AO93" s="388"/>
      <c r="AP93" s="388"/>
    </row>
    <row r="94" spans="1:42" ht="27.6">
      <c r="A94" s="117" t="s">
        <v>273</v>
      </c>
      <c r="B94" s="114" t="s">
        <v>118</v>
      </c>
      <c r="C94" s="115" t="s">
        <v>380</v>
      </c>
      <c r="D94" s="114" t="s">
        <v>135</v>
      </c>
      <c r="E94" s="141">
        <f>SUMIFS('PIB-Mpal 2015-2020 Corrient '!H$5:H$759,'PIB-Mpal 2015-2020 Corrient '!$A$5:$A$759,$W$2,'PIB-Mpal 2015-2020 Corrient '!$E$5:$E$759,$A94)</f>
        <v>51.429762923940274</v>
      </c>
      <c r="F94" s="141">
        <f>SUMIFS('PIB-Mpal 2015-2020 Corrient '!I$5:I$759,'PIB-Mpal 2015-2020 Corrient '!$A$5:$A$759,$W$2,'PIB-Mpal 2015-2020 Corrient '!$E$5:$E$759,$A94)</f>
        <v>0</v>
      </c>
      <c r="G94" s="141">
        <f>SUMIFS('PIB-Mpal 2015-2020 Corrient '!K$5:K$759,'PIB-Mpal 2015-2020 Corrient '!$A$5:$A$759,$W$2,'PIB-Mpal 2015-2020 Corrient '!$E$5:$E$759,$A94)</f>
        <v>26.4102883983178</v>
      </c>
      <c r="H94" s="141">
        <f>SUMIFS('PIB-Mpal 2015-2020 Corrient '!L$5:L$759,'PIB-Mpal 2015-2020 Corrient '!$A$5:$A$759,$W$2,'PIB-Mpal 2015-2020 Corrient '!$E$5:$E$759,$A94)</f>
        <v>8.290136929170867</v>
      </c>
      <c r="I94" s="141">
        <f>SUMIFS('PIB-Mpal 2015-2020 Corrient '!N$5:N$759,'PIB-Mpal 2015-2020 Corrient '!$A$5:$A$759,$W$2,'PIB-Mpal 2015-2020 Corrient '!$E$5:$E$759,$A94)</f>
        <v>9.604158920006752</v>
      </c>
      <c r="J94" s="141">
        <f>SUMIFS('PIB-Mpal 2015-2020 Corrient '!O$5:O$759,'PIB-Mpal 2015-2020 Corrient '!$A$5:$A$759,$W$2,'PIB-Mpal 2015-2020 Corrient '!$E$5:$E$759,$A94)</f>
        <v>61.443053656833825</v>
      </c>
      <c r="K94" s="141">
        <f>SUMIFS('PIB-Mpal 2015-2020 Corrient '!P$5:P$759,'PIB-Mpal 2015-2020 Corrient '!$A$5:$A$759,$W$2,'PIB-Mpal 2015-2020 Corrient '!$E$5:$E$759,$A94)</f>
        <v>10.893958846924438</v>
      </c>
      <c r="L94" s="141">
        <f>SUMIFS('PIB-Mpal 2015-2020 Corrient '!Q$5:Q$759,'PIB-Mpal 2015-2020 Corrient '!$A$5:$A$759,$W$2,'PIB-Mpal 2015-2020 Corrient '!$E$5:$E$759,$A94)</f>
        <v>10.668848604810115</v>
      </c>
      <c r="M94" s="141">
        <f>SUMIFS('PIB-Mpal 2015-2020 Corrient '!R$5:R$759,'PIB-Mpal 2015-2020 Corrient '!$A$5:$A$759,$W$2,'PIB-Mpal 2015-2020 Corrient '!$E$5:$E$759,$A94)</f>
        <v>33.65295111794418</v>
      </c>
      <c r="N94" s="141">
        <f>SUMIFS('PIB-Mpal 2015-2020 Corrient '!S$5:S$759,'PIB-Mpal 2015-2020 Corrient '!$A$5:$A$759,$W$2,'PIB-Mpal 2015-2020 Corrient '!$E$5:$E$759,$A94)</f>
        <v>25.451147260832016</v>
      </c>
      <c r="O94" s="141">
        <f>SUMIFS('PIB-Mpal 2015-2020 Corrient '!T$5:T$759,'PIB-Mpal 2015-2020 Corrient '!$A$5:$A$759,$W$2,'PIB-Mpal 2015-2020 Corrient '!$E$5:$E$759,$A94)</f>
        <v>29.467484559796038</v>
      </c>
      <c r="P94" s="246">
        <f>SUMIFS('PIB-Mpal 2015-2020 Corrient '!U$5:U$759,'PIB-Mpal 2015-2020 Corrient '!$A$5:$A$759,$W$2,'PIB-Mpal 2015-2020 Corrient '!$E$5:$E$759,$A94)</f>
        <v>10.137345308354604</v>
      </c>
      <c r="Q94" s="252">
        <f>SUMIFS('PIB-Mpal 2015-2020 Corrient '!J$5:J$759,'PIB-Mpal 2015-2020 Corrient '!$A$5:$A$759,$W$2,'PIB-Mpal 2015-2020 Corrient '!$E$5:$E$759,$A94)</f>
        <v>51.429762923940274</v>
      </c>
      <c r="R94" s="142">
        <f>SUMIFS('PIB-Mpal 2015-2020 Corrient '!M$5:M$759,'PIB-Mpal 2015-2020 Corrient '!$A$5:$A$759,$W$2,'PIB-Mpal 2015-2020 Corrient '!$E$5:$E$759,$A94)</f>
        <v>34.70042532748867</v>
      </c>
      <c r="S94" s="143">
        <f>SUMIFS('PIB-Mpal 2015-2020 Corrient '!V$5:V$759,'PIB-Mpal 2015-2020 Corrient '!$A$5:$A$759,$W$2,'PIB-Mpal 2015-2020 Corrient '!$E$5:$E$759,$A94)</f>
        <v>191.31894827550198</v>
      </c>
      <c r="T94" s="307">
        <f>SUMIFS('PIB-Mpal 2015-2020 Corrient '!W$5:W$759,'PIB-Mpal 2015-2020 Corrient '!$A$5:$A$759,$W$2,'PIB-Mpal 2015-2020 Corrient '!$E$5:$E$759,$A94)</f>
        <v>277.44913652693094</v>
      </c>
      <c r="U94" s="300">
        <f>SUMIFS('PIB-Mpal 2015-2020 Corrient '!X$5:X$759,'PIB-Mpal 2015-2020 Corrient '!$A$5:$A$759,$W$2,'PIB-Mpal 2015-2020 Corrient '!$E$5:$E$759,$A94)</f>
        <v>25.713552557970115</v>
      </c>
      <c r="V94" s="181">
        <f>SUMIFS('PIB-Mpal 2015-2020 Corrient '!Y$5:Y$759,'PIB-Mpal 2015-2020 Corrient '!$A$5:$A$759,$W$2,'PIB-Mpal 2015-2020 Corrient '!$E$5:$E$759,$A94)</f>
        <v>303.16268908490105</v>
      </c>
      <c r="W94" s="185">
        <f t="shared" si="14"/>
        <v>0.0020430603663779572</v>
      </c>
      <c r="X94" s="379">
        <f>INDEX(POBLACION!$C$4:$W$128,MATCH(A94,POBLACION!$A$4:$A$128,0),MATCH($W$2,POBLACION!$C$3:$W$3,0))</f>
        <v>22234</v>
      </c>
      <c r="Y94" s="369">
        <f t="shared" si="15"/>
        <v>12478.597487043759</v>
      </c>
      <c r="Z94" s="381">
        <f t="shared" si="16"/>
        <v>13635.09440878389</v>
      </c>
      <c r="AA94" s="384">
        <f t="shared" si="17"/>
        <v>4.096165776222523</v>
      </c>
      <c r="AB94" s="384">
        <f t="shared" si="18"/>
        <v>4.134658149323629</v>
      </c>
      <c r="AG94" s="393"/>
      <c r="AH94" s="394"/>
      <c r="AI94" s="395"/>
      <c r="AJ94" s="388"/>
      <c r="AK94" s="388"/>
      <c r="AL94" s="388"/>
      <c r="AM94" s="388"/>
      <c r="AN94" s="388"/>
      <c r="AO94" s="388"/>
      <c r="AP94" s="388"/>
    </row>
    <row r="95" spans="1:42" ht="15">
      <c r="A95" s="117" t="s">
        <v>274</v>
      </c>
      <c r="B95" s="114" t="s">
        <v>118</v>
      </c>
      <c r="C95" s="115" t="s">
        <v>421</v>
      </c>
      <c r="D95" s="114" t="s">
        <v>136</v>
      </c>
      <c r="E95" s="141">
        <f>SUMIFS('PIB-Mpal 2015-2020 Corrient '!H$5:H$759,'PIB-Mpal 2015-2020 Corrient '!$A$5:$A$759,$W$2,'PIB-Mpal 2015-2020 Corrient '!$E$5:$E$759,$A95)</f>
        <v>207.4010407520765</v>
      </c>
      <c r="F95" s="141">
        <f>SUMIFS('PIB-Mpal 2015-2020 Corrient '!I$5:I$759,'PIB-Mpal 2015-2020 Corrient '!$A$5:$A$759,$W$2,'PIB-Mpal 2015-2020 Corrient '!$E$5:$E$759,$A95)</f>
        <v>0</v>
      </c>
      <c r="G95" s="141">
        <f>SUMIFS('PIB-Mpal 2015-2020 Corrient '!K$5:K$759,'PIB-Mpal 2015-2020 Corrient '!$A$5:$A$759,$W$2,'PIB-Mpal 2015-2020 Corrient '!$E$5:$E$759,$A95)</f>
        <v>334.3440800313165</v>
      </c>
      <c r="H95" s="141">
        <f>SUMIFS('PIB-Mpal 2015-2020 Corrient '!L$5:L$759,'PIB-Mpal 2015-2020 Corrient '!$A$5:$A$759,$W$2,'PIB-Mpal 2015-2020 Corrient '!$E$5:$E$759,$A95)</f>
        <v>153.38886237457956</v>
      </c>
      <c r="I95" s="141">
        <f>SUMIFS('PIB-Mpal 2015-2020 Corrient '!N$5:N$759,'PIB-Mpal 2015-2020 Corrient '!$A$5:$A$759,$W$2,'PIB-Mpal 2015-2020 Corrient '!$E$5:$E$759,$A95)</f>
        <v>27.593540342420667</v>
      </c>
      <c r="J95" s="141">
        <f>SUMIFS('PIB-Mpal 2015-2020 Corrient '!O$5:O$759,'PIB-Mpal 2015-2020 Corrient '!$A$5:$A$759,$W$2,'PIB-Mpal 2015-2020 Corrient '!$E$5:$E$759,$A95)</f>
        <v>156.2774840151252</v>
      </c>
      <c r="K95" s="141">
        <f>SUMIFS('PIB-Mpal 2015-2020 Corrient '!P$5:P$759,'PIB-Mpal 2015-2020 Corrient '!$A$5:$A$759,$W$2,'PIB-Mpal 2015-2020 Corrient '!$E$5:$E$759,$A95)</f>
        <v>29.358536968933624</v>
      </c>
      <c r="L95" s="141">
        <f>SUMIFS('PIB-Mpal 2015-2020 Corrient '!Q$5:Q$759,'PIB-Mpal 2015-2020 Corrient '!$A$5:$A$759,$W$2,'PIB-Mpal 2015-2020 Corrient '!$E$5:$E$759,$A95)</f>
        <v>29.540494276342663</v>
      </c>
      <c r="M95" s="141">
        <f>SUMIFS('PIB-Mpal 2015-2020 Corrient '!R$5:R$759,'PIB-Mpal 2015-2020 Corrient '!$A$5:$A$759,$W$2,'PIB-Mpal 2015-2020 Corrient '!$E$5:$E$759,$A95)</f>
        <v>109.22466257073994</v>
      </c>
      <c r="N95" s="141">
        <f>SUMIFS('PIB-Mpal 2015-2020 Corrient '!S$5:S$759,'PIB-Mpal 2015-2020 Corrient '!$A$5:$A$759,$W$2,'PIB-Mpal 2015-2020 Corrient '!$E$5:$E$759,$A95)</f>
        <v>100.63867261704344</v>
      </c>
      <c r="O95" s="141">
        <f>SUMIFS('PIB-Mpal 2015-2020 Corrient '!T$5:T$759,'PIB-Mpal 2015-2020 Corrient '!$A$5:$A$759,$W$2,'PIB-Mpal 2015-2020 Corrient '!$E$5:$E$759,$A95)</f>
        <v>126.44816183436288</v>
      </c>
      <c r="P95" s="246">
        <f>SUMIFS('PIB-Mpal 2015-2020 Corrient '!U$5:U$759,'PIB-Mpal 2015-2020 Corrient '!$A$5:$A$759,$W$2,'PIB-Mpal 2015-2020 Corrient '!$E$5:$E$759,$A95)</f>
        <v>27.571642318787454</v>
      </c>
      <c r="Q95" s="252">
        <f>SUMIFS('PIB-Mpal 2015-2020 Corrient '!J$5:J$759,'PIB-Mpal 2015-2020 Corrient '!$A$5:$A$759,$W$2,'PIB-Mpal 2015-2020 Corrient '!$E$5:$E$759,$A95)</f>
        <v>207.4010407520765</v>
      </c>
      <c r="R95" s="142">
        <f>SUMIFS('PIB-Mpal 2015-2020 Corrient '!M$5:M$759,'PIB-Mpal 2015-2020 Corrient '!$A$5:$A$759,$W$2,'PIB-Mpal 2015-2020 Corrient '!$E$5:$E$759,$A95)</f>
        <v>487.73294240589604</v>
      </c>
      <c r="S95" s="143">
        <f>SUMIFS('PIB-Mpal 2015-2020 Corrient '!V$5:V$759,'PIB-Mpal 2015-2020 Corrient '!$A$5:$A$759,$W$2,'PIB-Mpal 2015-2020 Corrient '!$E$5:$E$759,$A95)</f>
        <v>606.6531949437558</v>
      </c>
      <c r="T95" s="307">
        <f>SUMIFS('PIB-Mpal 2015-2020 Corrient '!W$5:W$759,'PIB-Mpal 2015-2020 Corrient '!$A$5:$A$759,$W$2,'PIB-Mpal 2015-2020 Corrient '!$E$5:$E$759,$A95)</f>
        <v>1301.7871781017284</v>
      </c>
      <c r="U95" s="300">
        <f>SUMIFS('PIB-Mpal 2015-2020 Corrient '!X$5:X$759,'PIB-Mpal 2015-2020 Corrient '!$A$5:$A$759,$W$2,'PIB-Mpal 2015-2020 Corrient '!$E$5:$E$759,$A95)</f>
        <v>120.65220199009494</v>
      </c>
      <c r="V95" s="181">
        <f>SUMIFS('PIB-Mpal 2015-2020 Corrient '!Y$5:Y$759,'PIB-Mpal 2015-2020 Corrient '!$A$5:$A$759,$W$2,'PIB-Mpal 2015-2020 Corrient '!$E$5:$E$759,$A95)</f>
        <v>1422.4393800918233</v>
      </c>
      <c r="W95" s="185">
        <f t="shared" si="14"/>
        <v>0.009586039528191972</v>
      </c>
      <c r="X95" s="379">
        <f>INDEX(POBLACION!$C$4:$W$128,MATCH(A95,POBLACION!$A$4:$A$128,0),MATCH($W$2,POBLACION!$C$3:$W$3,0))</f>
        <v>67241</v>
      </c>
      <c r="Y95" s="369">
        <f t="shared" si="15"/>
        <v>19360.02108983698</v>
      </c>
      <c r="Z95" s="381">
        <f t="shared" si="16"/>
        <v>21154.346010496916</v>
      </c>
      <c r="AA95" s="384">
        <f t="shared" si="17"/>
        <v>4.286905826071282</v>
      </c>
      <c r="AB95" s="384">
        <f t="shared" si="18"/>
        <v>4.325399603601481</v>
      </c>
      <c r="AG95" s="393"/>
      <c r="AH95" s="394"/>
      <c r="AI95" s="395"/>
      <c r="AJ95" s="388"/>
      <c r="AK95" s="388"/>
      <c r="AL95" s="388"/>
      <c r="AM95" s="388"/>
      <c r="AN95" s="388"/>
      <c r="AO95" s="388"/>
      <c r="AP95" s="388"/>
    </row>
    <row r="96" spans="1:42" ht="15">
      <c r="A96" s="117" t="s">
        <v>275</v>
      </c>
      <c r="B96" s="114" t="s">
        <v>118</v>
      </c>
      <c r="C96" s="115" t="s">
        <v>378</v>
      </c>
      <c r="D96" s="114" t="s">
        <v>137</v>
      </c>
      <c r="E96" s="141">
        <f>SUMIFS('PIB-Mpal 2015-2020 Corrient '!H$5:H$759,'PIB-Mpal 2015-2020 Corrient '!$A$5:$A$759,$W$2,'PIB-Mpal 2015-2020 Corrient '!$E$5:$E$759,$A96)</f>
        <v>21.917565890594553</v>
      </c>
      <c r="F96" s="141">
        <f>SUMIFS('PIB-Mpal 2015-2020 Corrient '!I$5:I$759,'PIB-Mpal 2015-2020 Corrient '!$A$5:$A$759,$W$2,'PIB-Mpal 2015-2020 Corrient '!$E$5:$E$759,$A96)</f>
        <v>0</v>
      </c>
      <c r="G96" s="141">
        <f>SUMIFS('PIB-Mpal 2015-2020 Corrient '!K$5:K$759,'PIB-Mpal 2015-2020 Corrient '!$A$5:$A$759,$W$2,'PIB-Mpal 2015-2020 Corrient '!$E$5:$E$759,$A96)</f>
        <v>7.830818007688302</v>
      </c>
      <c r="H96" s="141">
        <f>SUMIFS('PIB-Mpal 2015-2020 Corrient '!L$5:L$759,'PIB-Mpal 2015-2020 Corrient '!$A$5:$A$759,$W$2,'PIB-Mpal 2015-2020 Corrient '!$E$5:$E$759,$A96)</f>
        <v>3.3826841341040126</v>
      </c>
      <c r="I96" s="141">
        <f>SUMIFS('PIB-Mpal 2015-2020 Corrient '!N$5:N$759,'PIB-Mpal 2015-2020 Corrient '!$A$5:$A$759,$W$2,'PIB-Mpal 2015-2020 Corrient '!$E$5:$E$759,$A96)</f>
        <v>46.339084531834686</v>
      </c>
      <c r="J96" s="141">
        <f>SUMIFS('PIB-Mpal 2015-2020 Corrient '!O$5:O$759,'PIB-Mpal 2015-2020 Corrient '!$A$5:$A$759,$W$2,'PIB-Mpal 2015-2020 Corrient '!$E$5:$E$759,$A96)</f>
        <v>2.090800980795709</v>
      </c>
      <c r="K96" s="141">
        <f>SUMIFS('PIB-Mpal 2015-2020 Corrient '!P$5:P$759,'PIB-Mpal 2015-2020 Corrient '!$A$5:$A$759,$W$2,'PIB-Mpal 2015-2020 Corrient '!$E$5:$E$759,$A96)</f>
        <v>1.1005201816574988</v>
      </c>
      <c r="L96" s="141">
        <f>SUMIFS('PIB-Mpal 2015-2020 Corrient '!Q$5:Q$759,'PIB-Mpal 2015-2020 Corrient '!$A$5:$A$759,$W$2,'PIB-Mpal 2015-2020 Corrient '!$E$5:$E$759,$A96)</f>
        <v>0.6364386590882644</v>
      </c>
      <c r="M96" s="141">
        <f>SUMIFS('PIB-Mpal 2015-2020 Corrient '!R$5:R$759,'PIB-Mpal 2015-2020 Corrient '!$A$5:$A$759,$W$2,'PIB-Mpal 2015-2020 Corrient '!$E$5:$E$759,$A96)</f>
        <v>3.818651768656939</v>
      </c>
      <c r="N96" s="141">
        <f>SUMIFS('PIB-Mpal 2015-2020 Corrient '!S$5:S$759,'PIB-Mpal 2015-2020 Corrient '!$A$5:$A$759,$W$2,'PIB-Mpal 2015-2020 Corrient '!$E$5:$E$759,$A96)</f>
        <v>6.697933537046852</v>
      </c>
      <c r="O96" s="141">
        <f>SUMIFS('PIB-Mpal 2015-2020 Corrient '!T$5:T$759,'PIB-Mpal 2015-2020 Corrient '!$A$5:$A$759,$W$2,'PIB-Mpal 2015-2020 Corrient '!$E$5:$E$759,$A96)</f>
        <v>5.509922255521086</v>
      </c>
      <c r="P96" s="246">
        <f>SUMIFS('PIB-Mpal 2015-2020 Corrient '!U$5:U$759,'PIB-Mpal 2015-2020 Corrient '!$A$5:$A$759,$W$2,'PIB-Mpal 2015-2020 Corrient '!$E$5:$E$759,$A96)</f>
        <v>0.8947686240374001</v>
      </c>
      <c r="Q96" s="252">
        <f>SUMIFS('PIB-Mpal 2015-2020 Corrient '!J$5:J$759,'PIB-Mpal 2015-2020 Corrient '!$A$5:$A$759,$W$2,'PIB-Mpal 2015-2020 Corrient '!$E$5:$E$759,$A96)</f>
        <v>21.917565890594553</v>
      </c>
      <c r="R96" s="142">
        <f>SUMIFS('PIB-Mpal 2015-2020 Corrient '!M$5:M$759,'PIB-Mpal 2015-2020 Corrient '!$A$5:$A$759,$W$2,'PIB-Mpal 2015-2020 Corrient '!$E$5:$E$759,$A96)</f>
        <v>11.213502141792315</v>
      </c>
      <c r="S96" s="143">
        <f>SUMIFS('PIB-Mpal 2015-2020 Corrient '!V$5:V$759,'PIB-Mpal 2015-2020 Corrient '!$A$5:$A$759,$W$2,'PIB-Mpal 2015-2020 Corrient '!$E$5:$E$759,$A96)</f>
        <v>67.08812053863844</v>
      </c>
      <c r="T96" s="307">
        <f>SUMIFS('PIB-Mpal 2015-2020 Corrient '!W$5:W$759,'PIB-Mpal 2015-2020 Corrient '!$A$5:$A$759,$W$2,'PIB-Mpal 2015-2020 Corrient '!$E$5:$E$759,$A96)</f>
        <v>100.2191885710253</v>
      </c>
      <c r="U96" s="300">
        <f>SUMIFS('PIB-Mpal 2015-2020 Corrient '!X$5:X$759,'PIB-Mpal 2015-2020 Corrient '!$A$5:$A$759,$W$2,'PIB-Mpal 2015-2020 Corrient '!$E$5:$E$759,$A96)</f>
        <v>9.288189760205368</v>
      </c>
      <c r="V96" s="181">
        <f>SUMIFS('PIB-Mpal 2015-2020 Corrient '!Y$5:Y$759,'PIB-Mpal 2015-2020 Corrient '!$A$5:$A$759,$W$2,'PIB-Mpal 2015-2020 Corrient '!$E$5:$E$759,$A96)</f>
        <v>109.50737833123067</v>
      </c>
      <c r="W96" s="185">
        <f t="shared" si="14"/>
        <v>0.0007379872014258252</v>
      </c>
      <c r="X96" s="379">
        <f>INDEX(POBLACION!$C$4:$W$128,MATCH(A96,POBLACION!$A$4:$A$128,0),MATCH($W$2,POBLACION!$C$3:$W$3,0))</f>
        <v>10464</v>
      </c>
      <c r="Y96" s="369">
        <f t="shared" si="15"/>
        <v>9577.521843561286</v>
      </c>
      <c r="Z96" s="381">
        <f t="shared" si="16"/>
        <v>10465.15465703657</v>
      </c>
      <c r="AA96" s="384">
        <f t="shared" si="17"/>
        <v>3.9812531511565314</v>
      </c>
      <c r="AB96" s="384">
        <f t="shared" si="18"/>
        <v>4.0197456508496945</v>
      </c>
      <c r="AG96" s="393"/>
      <c r="AH96" s="394"/>
      <c r="AI96" s="395"/>
      <c r="AJ96" s="388"/>
      <c r="AK96" s="388"/>
      <c r="AL96" s="388"/>
      <c r="AM96" s="388"/>
      <c r="AN96" s="388"/>
      <c r="AO96" s="388"/>
      <c r="AP96" s="388"/>
    </row>
    <row r="97" spans="1:42" ht="15">
      <c r="A97" s="117" t="s">
        <v>276</v>
      </c>
      <c r="B97" s="114" t="s">
        <v>118</v>
      </c>
      <c r="C97" s="115" t="s">
        <v>379</v>
      </c>
      <c r="D97" s="114" t="s">
        <v>138</v>
      </c>
      <c r="E97" s="141">
        <f>SUMIFS('PIB-Mpal 2015-2020 Corrient '!H$5:H$759,'PIB-Mpal 2015-2020 Corrient '!$A$5:$A$759,$W$2,'PIB-Mpal 2015-2020 Corrient '!$E$5:$E$759,$A97)</f>
        <v>52.91476843513831</v>
      </c>
      <c r="F97" s="141">
        <f>SUMIFS('PIB-Mpal 2015-2020 Corrient '!I$5:I$759,'PIB-Mpal 2015-2020 Corrient '!$A$5:$A$759,$W$2,'PIB-Mpal 2015-2020 Corrient '!$E$5:$E$759,$A97)</f>
        <v>0</v>
      </c>
      <c r="G97" s="141">
        <f>SUMIFS('PIB-Mpal 2015-2020 Corrient '!K$5:K$759,'PIB-Mpal 2015-2020 Corrient '!$A$5:$A$759,$W$2,'PIB-Mpal 2015-2020 Corrient '!$E$5:$E$759,$A97)</f>
        <v>1231.343779477135</v>
      </c>
      <c r="H97" s="141">
        <f>SUMIFS('PIB-Mpal 2015-2020 Corrient '!L$5:L$759,'PIB-Mpal 2015-2020 Corrient '!$A$5:$A$759,$W$2,'PIB-Mpal 2015-2020 Corrient '!$E$5:$E$759,$A97)</f>
        <v>538.5636303154643</v>
      </c>
      <c r="I97" s="141">
        <f>SUMIFS('PIB-Mpal 2015-2020 Corrient '!N$5:N$759,'PIB-Mpal 2015-2020 Corrient '!$A$5:$A$759,$W$2,'PIB-Mpal 2015-2020 Corrient '!$E$5:$E$759,$A97)</f>
        <v>532.3187802722385</v>
      </c>
      <c r="J97" s="141">
        <f>SUMIFS('PIB-Mpal 2015-2020 Corrient '!O$5:O$759,'PIB-Mpal 2015-2020 Corrient '!$A$5:$A$759,$W$2,'PIB-Mpal 2015-2020 Corrient '!$E$5:$E$759,$A97)</f>
        <v>382.7027701038417</v>
      </c>
      <c r="K97" s="141">
        <f>SUMIFS('PIB-Mpal 2015-2020 Corrient '!P$5:P$759,'PIB-Mpal 2015-2020 Corrient '!$A$5:$A$759,$W$2,'PIB-Mpal 2015-2020 Corrient '!$E$5:$E$759,$A97)</f>
        <v>52.50201472230814</v>
      </c>
      <c r="L97" s="141">
        <f>SUMIFS('PIB-Mpal 2015-2020 Corrient '!Q$5:Q$759,'PIB-Mpal 2015-2020 Corrient '!$A$5:$A$759,$W$2,'PIB-Mpal 2015-2020 Corrient '!$E$5:$E$759,$A97)</f>
        <v>59.549112177468544</v>
      </c>
      <c r="M97" s="141">
        <f>SUMIFS('PIB-Mpal 2015-2020 Corrient '!R$5:R$759,'PIB-Mpal 2015-2020 Corrient '!$A$5:$A$759,$W$2,'PIB-Mpal 2015-2020 Corrient '!$E$5:$E$759,$A97)</f>
        <v>193.33516953818565</v>
      </c>
      <c r="N97" s="141">
        <f>SUMIFS('PIB-Mpal 2015-2020 Corrient '!S$5:S$759,'PIB-Mpal 2015-2020 Corrient '!$A$5:$A$759,$W$2,'PIB-Mpal 2015-2020 Corrient '!$E$5:$E$759,$A97)</f>
        <v>233.593307657823</v>
      </c>
      <c r="O97" s="141">
        <f>SUMIFS('PIB-Mpal 2015-2020 Corrient '!T$5:T$759,'PIB-Mpal 2015-2020 Corrient '!$A$5:$A$759,$W$2,'PIB-Mpal 2015-2020 Corrient '!$E$5:$E$759,$A97)</f>
        <v>329.8195998024003</v>
      </c>
      <c r="P97" s="246">
        <f>SUMIFS('PIB-Mpal 2015-2020 Corrient '!U$5:U$759,'PIB-Mpal 2015-2020 Corrient '!$A$5:$A$759,$W$2,'PIB-Mpal 2015-2020 Corrient '!$E$5:$E$759,$A97)</f>
        <v>37.108112095541294</v>
      </c>
      <c r="Q97" s="252">
        <f>SUMIFS('PIB-Mpal 2015-2020 Corrient '!J$5:J$759,'PIB-Mpal 2015-2020 Corrient '!$A$5:$A$759,$W$2,'PIB-Mpal 2015-2020 Corrient '!$E$5:$E$759,$A97)</f>
        <v>52.91476843513832</v>
      </c>
      <c r="R97" s="142">
        <f>SUMIFS('PIB-Mpal 2015-2020 Corrient '!M$5:M$759,'PIB-Mpal 2015-2020 Corrient '!$A$5:$A$759,$W$2,'PIB-Mpal 2015-2020 Corrient '!$E$5:$E$759,$A97)</f>
        <v>1769.9074097925993</v>
      </c>
      <c r="S97" s="143">
        <f>SUMIFS('PIB-Mpal 2015-2020 Corrient '!V$5:V$759,'PIB-Mpal 2015-2020 Corrient '!$A$5:$A$759,$W$2,'PIB-Mpal 2015-2020 Corrient '!$E$5:$E$759,$A97)</f>
        <v>1820.9288663698073</v>
      </c>
      <c r="T97" s="307">
        <f>SUMIFS('PIB-Mpal 2015-2020 Corrient '!W$5:W$759,'PIB-Mpal 2015-2020 Corrient '!$A$5:$A$759,$W$2,'PIB-Mpal 2015-2020 Corrient '!$E$5:$E$759,$A97)</f>
        <v>3643.751044597545</v>
      </c>
      <c r="U97" s="300">
        <f>SUMIFS('PIB-Mpal 2015-2020 Corrient '!X$5:X$759,'PIB-Mpal 2015-2020 Corrient '!$A$5:$A$759,$W$2,'PIB-Mpal 2015-2020 Corrient '!$E$5:$E$759,$A97)</f>
        <v>337.70808767956163</v>
      </c>
      <c r="V97" s="181">
        <f>SUMIFS('PIB-Mpal 2015-2020 Corrient '!Y$5:Y$759,'PIB-Mpal 2015-2020 Corrient '!$A$5:$A$759,$W$2,'PIB-Mpal 2015-2020 Corrient '!$E$5:$E$759,$A97)</f>
        <v>3981.4591322771066</v>
      </c>
      <c r="W97" s="185">
        <f t="shared" si="14"/>
        <v>0.026831670407933647</v>
      </c>
      <c r="X97" s="379">
        <f>INDEX(POBLACION!$C$4:$W$128,MATCH(A97,POBLACION!$A$4:$A$128,0),MATCH($W$2,POBLACION!$C$3:$W$3,0))</f>
        <v>141173</v>
      </c>
      <c r="Y97" s="369">
        <f t="shared" si="15"/>
        <v>25810.53774161876</v>
      </c>
      <c r="Z97" s="381">
        <f t="shared" si="16"/>
        <v>28202.695503227293</v>
      </c>
      <c r="AA97" s="384">
        <f t="shared" si="17"/>
        <v>4.411797052811397</v>
      </c>
      <c r="AB97" s="384">
        <f t="shared" si="18"/>
        <v>4.45029061846947</v>
      </c>
      <c r="AG97" s="393"/>
      <c r="AH97" s="394"/>
      <c r="AI97" s="395"/>
      <c r="AJ97" s="388"/>
      <c r="AK97" s="388"/>
      <c r="AL97" s="388"/>
      <c r="AM97" s="388"/>
      <c r="AN97" s="388"/>
      <c r="AO97" s="388"/>
      <c r="AP97" s="388"/>
    </row>
    <row r="98" spans="1:42" ht="15">
      <c r="A98" s="117" t="s">
        <v>277</v>
      </c>
      <c r="B98" s="114" t="s">
        <v>118</v>
      </c>
      <c r="C98" s="115" t="s">
        <v>421</v>
      </c>
      <c r="D98" s="114" t="s">
        <v>139</v>
      </c>
      <c r="E98" s="141">
        <f>SUMIFS('PIB-Mpal 2015-2020 Corrient '!H$5:H$759,'PIB-Mpal 2015-2020 Corrient '!$A$5:$A$759,$W$2,'PIB-Mpal 2015-2020 Corrient '!$E$5:$E$759,$A98)</f>
        <v>17.262083105783322</v>
      </c>
      <c r="F98" s="141">
        <f>SUMIFS('PIB-Mpal 2015-2020 Corrient '!I$5:I$759,'PIB-Mpal 2015-2020 Corrient '!$A$5:$A$759,$W$2,'PIB-Mpal 2015-2020 Corrient '!$E$5:$E$759,$A98)</f>
        <v>0.6923919272048629</v>
      </c>
      <c r="G98" s="141">
        <f>SUMIFS('PIB-Mpal 2015-2020 Corrient '!K$5:K$759,'PIB-Mpal 2015-2020 Corrient '!$A$5:$A$759,$W$2,'PIB-Mpal 2015-2020 Corrient '!$E$5:$E$759,$A98)</f>
        <v>5.511076364103619</v>
      </c>
      <c r="H98" s="141">
        <f>SUMIFS('PIB-Mpal 2015-2020 Corrient '!L$5:L$759,'PIB-Mpal 2015-2020 Corrient '!$A$5:$A$759,$W$2,'PIB-Mpal 2015-2020 Corrient '!$E$5:$E$759,$A98)</f>
        <v>46.313878427880724</v>
      </c>
      <c r="I98" s="141">
        <f>SUMIFS('PIB-Mpal 2015-2020 Corrient '!N$5:N$759,'PIB-Mpal 2015-2020 Corrient '!$A$5:$A$759,$W$2,'PIB-Mpal 2015-2020 Corrient '!$E$5:$E$759,$A98)</f>
        <v>17.09171719077528</v>
      </c>
      <c r="J98" s="141">
        <f>SUMIFS('PIB-Mpal 2015-2020 Corrient '!O$5:O$759,'PIB-Mpal 2015-2020 Corrient '!$A$5:$A$759,$W$2,'PIB-Mpal 2015-2020 Corrient '!$E$5:$E$759,$A98)</f>
        <v>171.47901544646302</v>
      </c>
      <c r="K98" s="141">
        <f>SUMIFS('PIB-Mpal 2015-2020 Corrient '!P$5:P$759,'PIB-Mpal 2015-2020 Corrient '!$A$5:$A$759,$W$2,'PIB-Mpal 2015-2020 Corrient '!$E$5:$E$759,$A98)</f>
        <v>43.3377945830059</v>
      </c>
      <c r="L98" s="141">
        <f>SUMIFS('PIB-Mpal 2015-2020 Corrient '!Q$5:Q$759,'PIB-Mpal 2015-2020 Corrient '!$A$5:$A$759,$W$2,'PIB-Mpal 2015-2020 Corrient '!$E$5:$E$759,$A98)</f>
        <v>25.38733262867919</v>
      </c>
      <c r="M98" s="141">
        <f>SUMIFS('PIB-Mpal 2015-2020 Corrient '!R$5:R$759,'PIB-Mpal 2015-2020 Corrient '!$A$5:$A$759,$W$2,'PIB-Mpal 2015-2020 Corrient '!$E$5:$E$759,$A98)</f>
        <v>159.80023698380597</v>
      </c>
      <c r="N98" s="141">
        <f>SUMIFS('PIB-Mpal 2015-2020 Corrient '!S$5:S$759,'PIB-Mpal 2015-2020 Corrient '!$A$5:$A$759,$W$2,'PIB-Mpal 2015-2020 Corrient '!$E$5:$E$759,$A98)</f>
        <v>102.79790196452068</v>
      </c>
      <c r="O98" s="141">
        <f>SUMIFS('PIB-Mpal 2015-2020 Corrient '!T$5:T$759,'PIB-Mpal 2015-2020 Corrient '!$A$5:$A$759,$W$2,'PIB-Mpal 2015-2020 Corrient '!$E$5:$E$759,$A98)</f>
        <v>190.38938228660342</v>
      </c>
      <c r="P98" s="246">
        <f>SUMIFS('PIB-Mpal 2015-2020 Corrient '!U$5:U$759,'PIB-Mpal 2015-2020 Corrient '!$A$5:$A$759,$W$2,'PIB-Mpal 2015-2020 Corrient '!$E$5:$E$759,$A98)</f>
        <v>40.8513683722877</v>
      </c>
      <c r="Q98" s="252">
        <f>SUMIFS('PIB-Mpal 2015-2020 Corrient '!J$5:J$759,'PIB-Mpal 2015-2020 Corrient '!$A$5:$A$759,$W$2,'PIB-Mpal 2015-2020 Corrient '!$E$5:$E$759,$A98)</f>
        <v>17.954475032988185</v>
      </c>
      <c r="R98" s="142">
        <f>SUMIFS('PIB-Mpal 2015-2020 Corrient '!M$5:M$759,'PIB-Mpal 2015-2020 Corrient '!$A$5:$A$759,$W$2,'PIB-Mpal 2015-2020 Corrient '!$E$5:$E$759,$A98)</f>
        <v>51.82495479198434</v>
      </c>
      <c r="S98" s="143">
        <f>SUMIFS('PIB-Mpal 2015-2020 Corrient '!V$5:V$759,'PIB-Mpal 2015-2020 Corrient '!$A$5:$A$759,$W$2,'PIB-Mpal 2015-2020 Corrient '!$E$5:$E$759,$A98)</f>
        <v>751.1347494561411</v>
      </c>
      <c r="T98" s="307">
        <f>SUMIFS('PIB-Mpal 2015-2020 Corrient '!W$5:W$759,'PIB-Mpal 2015-2020 Corrient '!$A$5:$A$759,$W$2,'PIB-Mpal 2015-2020 Corrient '!$E$5:$E$759,$A98)</f>
        <v>820.9141792811138</v>
      </c>
      <c r="U98" s="300">
        <f>SUMIFS('PIB-Mpal 2015-2020 Corrient '!X$5:X$759,'PIB-Mpal 2015-2020 Corrient '!$A$5:$A$759,$W$2,'PIB-Mpal 2015-2020 Corrient '!$E$5:$E$759,$A98)</f>
        <v>76.0781185611444</v>
      </c>
      <c r="V98" s="181">
        <f>SUMIFS('PIB-Mpal 2015-2020 Corrient '!Y$5:Y$759,'PIB-Mpal 2015-2020 Corrient '!$A$5:$A$759,$W$2,'PIB-Mpal 2015-2020 Corrient '!$E$5:$E$759,$A98)</f>
        <v>896.9922978422582</v>
      </c>
      <c r="W98" s="185">
        <f t="shared" si="14"/>
        <v>0.006044970171624864</v>
      </c>
      <c r="X98" s="379">
        <f>INDEX(POBLACION!$C$4:$W$128,MATCH(A98,POBLACION!$A$4:$A$128,0),MATCH($W$2,POBLACION!$C$3:$W$3,0))</f>
        <v>16527</v>
      </c>
      <c r="Y98" s="369">
        <f t="shared" si="15"/>
        <v>49671.09452902001</v>
      </c>
      <c r="Z98" s="381">
        <f t="shared" si="16"/>
        <v>54274.35698204502</v>
      </c>
      <c r="AA98" s="384">
        <f t="shared" si="17"/>
        <v>4.6961037300108535</v>
      </c>
      <c r="AB98" s="384">
        <f t="shared" si="18"/>
        <v>4.734594686832973</v>
      </c>
      <c r="AG98" s="393"/>
      <c r="AH98" s="394"/>
      <c r="AI98" s="395"/>
      <c r="AJ98" s="388"/>
      <c r="AK98" s="388"/>
      <c r="AL98" s="388"/>
      <c r="AM98" s="388"/>
      <c r="AN98" s="388"/>
      <c r="AO98" s="388"/>
      <c r="AP98" s="388"/>
    </row>
    <row r="99" spans="1:42" ht="15">
      <c r="A99" s="117" t="s">
        <v>278</v>
      </c>
      <c r="B99" s="114" t="s">
        <v>118</v>
      </c>
      <c r="C99" s="115" t="s">
        <v>421</v>
      </c>
      <c r="D99" s="114" t="s">
        <v>140</v>
      </c>
      <c r="E99" s="141">
        <f>SUMIFS('PIB-Mpal 2015-2020 Corrient '!H$5:H$759,'PIB-Mpal 2015-2020 Corrient '!$A$5:$A$759,$W$2,'PIB-Mpal 2015-2020 Corrient '!$E$5:$E$759,$A99)</f>
        <v>5.8823234018150785</v>
      </c>
      <c r="F99" s="141">
        <f>SUMIFS('PIB-Mpal 2015-2020 Corrient '!I$5:I$759,'PIB-Mpal 2015-2020 Corrient '!$A$5:$A$759,$W$2,'PIB-Mpal 2015-2020 Corrient '!$E$5:$E$759,$A99)</f>
        <v>0</v>
      </c>
      <c r="G99" s="141">
        <f>SUMIFS('PIB-Mpal 2015-2020 Corrient '!K$5:K$759,'PIB-Mpal 2015-2020 Corrient '!$A$5:$A$759,$W$2,'PIB-Mpal 2015-2020 Corrient '!$E$5:$E$759,$A99)</f>
        <v>0.03111370357461784</v>
      </c>
      <c r="H99" s="141">
        <f>SUMIFS('PIB-Mpal 2015-2020 Corrient '!L$5:L$759,'PIB-Mpal 2015-2020 Corrient '!$A$5:$A$759,$W$2,'PIB-Mpal 2015-2020 Corrient '!$E$5:$E$759,$A99)</f>
        <v>4.5210517860608075</v>
      </c>
      <c r="I99" s="141">
        <f>SUMIFS('PIB-Mpal 2015-2020 Corrient '!N$5:N$759,'PIB-Mpal 2015-2020 Corrient '!$A$5:$A$759,$W$2,'PIB-Mpal 2015-2020 Corrient '!$E$5:$E$759,$A99)</f>
        <v>5.235757657528897</v>
      </c>
      <c r="J99" s="141">
        <f>SUMIFS('PIB-Mpal 2015-2020 Corrient '!O$5:O$759,'PIB-Mpal 2015-2020 Corrient '!$A$5:$A$759,$W$2,'PIB-Mpal 2015-2020 Corrient '!$E$5:$E$759,$A99)</f>
        <v>14.194481983596253</v>
      </c>
      <c r="K99" s="141">
        <f>SUMIFS('PIB-Mpal 2015-2020 Corrient '!P$5:P$759,'PIB-Mpal 2015-2020 Corrient '!$A$5:$A$759,$W$2,'PIB-Mpal 2015-2020 Corrient '!$E$5:$E$759,$A99)</f>
        <v>2.5962271508407357</v>
      </c>
      <c r="L99" s="141">
        <f>SUMIFS('PIB-Mpal 2015-2020 Corrient '!Q$5:Q$759,'PIB-Mpal 2015-2020 Corrient '!$A$5:$A$759,$W$2,'PIB-Mpal 2015-2020 Corrient '!$E$5:$E$759,$A99)</f>
        <v>1.500976111804518</v>
      </c>
      <c r="M99" s="141">
        <f>SUMIFS('PIB-Mpal 2015-2020 Corrient '!R$5:R$759,'PIB-Mpal 2015-2020 Corrient '!$A$5:$A$759,$W$2,'PIB-Mpal 2015-2020 Corrient '!$E$5:$E$759,$A99)</f>
        <v>10.73315734610794</v>
      </c>
      <c r="N99" s="141">
        <f>SUMIFS('PIB-Mpal 2015-2020 Corrient '!S$5:S$759,'PIB-Mpal 2015-2020 Corrient '!$A$5:$A$759,$W$2,'PIB-Mpal 2015-2020 Corrient '!$E$5:$E$759,$A99)</f>
        <v>7.419302081233832</v>
      </c>
      <c r="O99" s="141">
        <f>SUMIFS('PIB-Mpal 2015-2020 Corrient '!T$5:T$759,'PIB-Mpal 2015-2020 Corrient '!$A$5:$A$759,$W$2,'PIB-Mpal 2015-2020 Corrient '!$E$5:$E$759,$A99)</f>
        <v>14.688125731341648</v>
      </c>
      <c r="P99" s="246">
        <f>SUMIFS('PIB-Mpal 2015-2020 Corrient '!U$5:U$759,'PIB-Mpal 2015-2020 Corrient '!$A$5:$A$759,$W$2,'PIB-Mpal 2015-2020 Corrient '!$E$5:$E$759,$A99)</f>
        <v>2.5558023920373025</v>
      </c>
      <c r="Q99" s="252">
        <f>SUMIFS('PIB-Mpal 2015-2020 Corrient '!J$5:J$759,'PIB-Mpal 2015-2020 Corrient '!$A$5:$A$759,$W$2,'PIB-Mpal 2015-2020 Corrient '!$E$5:$E$759,$A99)</f>
        <v>5.8823234018150785</v>
      </c>
      <c r="R99" s="142">
        <f>SUMIFS('PIB-Mpal 2015-2020 Corrient '!M$5:M$759,'PIB-Mpal 2015-2020 Corrient '!$A$5:$A$759,$W$2,'PIB-Mpal 2015-2020 Corrient '!$E$5:$E$759,$A99)</f>
        <v>4.552165489635425</v>
      </c>
      <c r="S99" s="143">
        <f>SUMIFS('PIB-Mpal 2015-2020 Corrient '!V$5:V$759,'PIB-Mpal 2015-2020 Corrient '!$A$5:$A$759,$W$2,'PIB-Mpal 2015-2020 Corrient '!$E$5:$E$759,$A99)</f>
        <v>58.923830454491124</v>
      </c>
      <c r="T99" s="307">
        <f>SUMIFS('PIB-Mpal 2015-2020 Corrient '!W$5:W$759,'PIB-Mpal 2015-2020 Corrient '!$A$5:$A$759,$W$2,'PIB-Mpal 2015-2020 Corrient '!$E$5:$E$759,$A99)</f>
        <v>69.35831934594162</v>
      </c>
      <c r="U99" s="300">
        <f>SUMIFS('PIB-Mpal 2015-2020 Corrient '!X$5:X$759,'PIB-Mpal 2015-2020 Corrient '!$A$5:$A$759,$W$2,'PIB-Mpal 2015-2020 Corrient '!$E$5:$E$759,$A99)</f>
        <v>6.427845286808513</v>
      </c>
      <c r="V99" s="181">
        <f>SUMIFS('PIB-Mpal 2015-2020 Corrient '!Y$5:Y$759,'PIB-Mpal 2015-2020 Corrient '!$A$5:$A$759,$W$2,'PIB-Mpal 2015-2020 Corrient '!$E$5:$E$759,$A99)</f>
        <v>75.78616463275014</v>
      </c>
      <c r="W99" s="185">
        <f t="shared" si="14"/>
        <v>0.0005107347139199071</v>
      </c>
      <c r="X99" s="379">
        <f>INDEX(POBLACION!$C$4:$W$128,MATCH(A99,POBLACION!$A$4:$A$128,0),MATCH($W$2,POBLACION!$C$3:$W$3,0))</f>
        <v>5805</v>
      </c>
      <c r="Y99" s="369">
        <f t="shared" si="15"/>
        <v>11948.030895080383</v>
      </c>
      <c r="Z99" s="381">
        <f t="shared" si="16"/>
        <v>13055.325518130945</v>
      </c>
      <c r="AA99" s="384">
        <f t="shared" si="17"/>
        <v>4.077296336927201</v>
      </c>
      <c r="AB99" s="384">
        <f t="shared" si="18"/>
        <v>4.115787704880952</v>
      </c>
      <c r="AG99" s="393"/>
      <c r="AH99" s="394"/>
      <c r="AI99" s="395"/>
      <c r="AJ99" s="388"/>
      <c r="AK99" s="388"/>
      <c r="AL99" s="388"/>
      <c r="AM99" s="388"/>
      <c r="AN99" s="388"/>
      <c r="AO99" s="388"/>
      <c r="AP99" s="388"/>
    </row>
    <row r="100" spans="1:42" ht="15">
      <c r="A100" s="117" t="s">
        <v>279</v>
      </c>
      <c r="B100" s="114" t="s">
        <v>118</v>
      </c>
      <c r="C100" s="115" t="s">
        <v>421</v>
      </c>
      <c r="D100" s="114" t="s">
        <v>141</v>
      </c>
      <c r="E100" s="141">
        <f>SUMIFS('PIB-Mpal 2015-2020 Corrient '!H$5:H$759,'PIB-Mpal 2015-2020 Corrient '!$A$5:$A$759,$W$2,'PIB-Mpal 2015-2020 Corrient '!$E$5:$E$759,$A100)</f>
        <v>6.596008201498437</v>
      </c>
      <c r="F100" s="141">
        <f>SUMIFS('PIB-Mpal 2015-2020 Corrient '!I$5:I$759,'PIB-Mpal 2015-2020 Corrient '!$A$5:$A$759,$W$2,'PIB-Mpal 2015-2020 Corrient '!$E$5:$E$759,$A100)</f>
        <v>0.3300730162298624</v>
      </c>
      <c r="G100" s="141">
        <f>SUMIFS('PIB-Mpal 2015-2020 Corrient '!K$5:K$759,'PIB-Mpal 2015-2020 Corrient '!$A$5:$A$759,$W$2,'PIB-Mpal 2015-2020 Corrient '!$E$5:$E$759,$A100)</f>
        <v>2.7001256719757265</v>
      </c>
      <c r="H100" s="141">
        <f>SUMIFS('PIB-Mpal 2015-2020 Corrient '!L$5:L$759,'PIB-Mpal 2015-2020 Corrient '!$A$5:$A$759,$W$2,'PIB-Mpal 2015-2020 Corrient '!$E$5:$E$759,$A100)</f>
        <v>6.580048397749692</v>
      </c>
      <c r="I100" s="141">
        <f>SUMIFS('PIB-Mpal 2015-2020 Corrient '!N$5:N$759,'PIB-Mpal 2015-2020 Corrient '!$A$5:$A$759,$W$2,'PIB-Mpal 2015-2020 Corrient '!$E$5:$E$759,$A100)</f>
        <v>76.90017835552995</v>
      </c>
      <c r="J100" s="141">
        <f>SUMIFS('PIB-Mpal 2015-2020 Corrient '!O$5:O$759,'PIB-Mpal 2015-2020 Corrient '!$A$5:$A$759,$W$2,'PIB-Mpal 2015-2020 Corrient '!$E$5:$E$759,$A100)</f>
        <v>5.275086545411048</v>
      </c>
      <c r="K100" s="141">
        <f>SUMIFS('PIB-Mpal 2015-2020 Corrient '!P$5:P$759,'PIB-Mpal 2015-2020 Corrient '!$A$5:$A$759,$W$2,'PIB-Mpal 2015-2020 Corrient '!$E$5:$E$759,$A100)</f>
        <v>0.9620759768036009</v>
      </c>
      <c r="L100" s="141">
        <f>SUMIFS('PIB-Mpal 2015-2020 Corrient '!Q$5:Q$759,'PIB-Mpal 2015-2020 Corrient '!$A$5:$A$759,$W$2,'PIB-Mpal 2015-2020 Corrient '!$E$5:$E$759,$A100)</f>
        <v>0.580780651085715</v>
      </c>
      <c r="M100" s="141">
        <f>SUMIFS('PIB-Mpal 2015-2020 Corrient '!R$5:R$759,'PIB-Mpal 2015-2020 Corrient '!$A$5:$A$759,$W$2,'PIB-Mpal 2015-2020 Corrient '!$E$5:$E$759,$A100)</f>
        <v>2.617172349966623</v>
      </c>
      <c r="N100" s="141">
        <f>SUMIFS('PIB-Mpal 2015-2020 Corrient '!S$5:S$759,'PIB-Mpal 2015-2020 Corrient '!$A$5:$A$759,$W$2,'PIB-Mpal 2015-2020 Corrient '!$E$5:$E$759,$A100)</f>
        <v>6.789452672219913</v>
      </c>
      <c r="O100" s="141">
        <f>SUMIFS('PIB-Mpal 2015-2020 Corrient '!T$5:T$759,'PIB-Mpal 2015-2020 Corrient '!$A$5:$A$759,$W$2,'PIB-Mpal 2015-2020 Corrient '!$E$5:$E$759,$A100)</f>
        <v>5.15148410387617</v>
      </c>
      <c r="P100" s="246">
        <f>SUMIFS('PIB-Mpal 2015-2020 Corrient '!U$5:U$759,'PIB-Mpal 2015-2020 Corrient '!$A$5:$A$759,$W$2,'PIB-Mpal 2015-2020 Corrient '!$E$5:$E$759,$A100)</f>
        <v>0.7983745698021346</v>
      </c>
      <c r="Q100" s="252">
        <f>SUMIFS('PIB-Mpal 2015-2020 Corrient '!J$5:J$759,'PIB-Mpal 2015-2020 Corrient '!$A$5:$A$759,$W$2,'PIB-Mpal 2015-2020 Corrient '!$E$5:$E$759,$A100)</f>
        <v>6.926081217728299</v>
      </c>
      <c r="R100" s="142">
        <f>SUMIFS('PIB-Mpal 2015-2020 Corrient '!M$5:M$759,'PIB-Mpal 2015-2020 Corrient '!$A$5:$A$759,$W$2,'PIB-Mpal 2015-2020 Corrient '!$E$5:$E$759,$A100)</f>
        <v>9.280174069725419</v>
      </c>
      <c r="S100" s="143">
        <f>SUMIFS('PIB-Mpal 2015-2020 Corrient '!V$5:V$759,'PIB-Mpal 2015-2020 Corrient '!$A$5:$A$759,$W$2,'PIB-Mpal 2015-2020 Corrient '!$E$5:$E$759,$A100)</f>
        <v>99.07460522469515</v>
      </c>
      <c r="T100" s="307">
        <f>SUMIFS('PIB-Mpal 2015-2020 Corrient '!W$5:W$759,'PIB-Mpal 2015-2020 Corrient '!$A$5:$A$759,$W$2,'PIB-Mpal 2015-2020 Corrient '!$E$5:$E$759,$A100)</f>
        <v>115.28086051214885</v>
      </c>
      <c r="U100" s="300">
        <f>SUMIFS('PIB-Mpal 2015-2020 Corrient '!X$5:X$759,'PIB-Mpal 2015-2020 Corrient '!$A$5:$A$759,$W$2,'PIB-Mpal 2015-2020 Corrient '!$E$5:$E$759,$A100)</f>
        <v>10.683740557927074</v>
      </c>
      <c r="V100" s="181">
        <f>SUMIFS('PIB-Mpal 2015-2020 Corrient '!Y$5:Y$759,'PIB-Mpal 2015-2020 Corrient '!$A$5:$A$759,$W$2,'PIB-Mpal 2015-2020 Corrient '!$E$5:$E$759,$A100)</f>
        <v>125.96460107007593</v>
      </c>
      <c r="W100" s="185">
        <f t="shared" si="14"/>
        <v>0.0008488949771151108</v>
      </c>
      <c r="X100" s="379">
        <f>INDEX(POBLACION!$C$4:$W$128,MATCH(A100,POBLACION!$A$4:$A$128,0),MATCH($W$2,POBLACION!$C$3:$W$3,0))</f>
        <v>13350</v>
      </c>
      <c r="Y100" s="369">
        <f t="shared" si="15"/>
        <v>8635.270450348227</v>
      </c>
      <c r="Z100" s="381">
        <f t="shared" si="16"/>
        <v>9435.550641953254</v>
      </c>
      <c r="AA100" s="384">
        <f t="shared" si="17"/>
        <v>3.9362759439016872</v>
      </c>
      <c r="AB100" s="384">
        <f t="shared" si="18"/>
        <v>3.9747672498940347</v>
      </c>
      <c r="AG100" s="393"/>
      <c r="AH100" s="394"/>
      <c r="AI100" s="395"/>
      <c r="AJ100" s="388"/>
      <c r="AK100" s="388"/>
      <c r="AL100" s="388"/>
      <c r="AM100" s="388"/>
      <c r="AN100" s="388"/>
      <c r="AO100" s="388"/>
      <c r="AP100" s="388"/>
    </row>
    <row r="101" spans="1:42" ht="15">
      <c r="A101" s="117" t="s">
        <v>280</v>
      </c>
      <c r="B101" s="114" t="s">
        <v>118</v>
      </c>
      <c r="C101" s="115" t="s">
        <v>421</v>
      </c>
      <c r="D101" s="114" t="s">
        <v>142</v>
      </c>
      <c r="E101" s="141">
        <f>SUMIFS('PIB-Mpal 2015-2020 Corrient '!H$5:H$759,'PIB-Mpal 2015-2020 Corrient '!$A$5:$A$759,$W$2,'PIB-Mpal 2015-2020 Corrient '!$E$5:$E$759,$A101)</f>
        <v>14.115786665839163</v>
      </c>
      <c r="F101" s="141">
        <f>SUMIFS('PIB-Mpal 2015-2020 Corrient '!I$5:I$759,'PIB-Mpal 2015-2020 Corrient '!$A$5:$A$759,$W$2,'PIB-Mpal 2015-2020 Corrient '!$E$5:$E$759,$A101)</f>
        <v>0</v>
      </c>
      <c r="G101" s="141">
        <f>SUMIFS('PIB-Mpal 2015-2020 Corrient '!K$5:K$759,'PIB-Mpal 2015-2020 Corrient '!$A$5:$A$759,$W$2,'PIB-Mpal 2015-2020 Corrient '!$E$5:$E$759,$A101)</f>
        <v>5.0125736681830535</v>
      </c>
      <c r="H101" s="141">
        <f>SUMIFS('PIB-Mpal 2015-2020 Corrient '!L$5:L$759,'PIB-Mpal 2015-2020 Corrient '!$A$5:$A$759,$W$2,'PIB-Mpal 2015-2020 Corrient '!$E$5:$E$759,$A101)</f>
        <v>10.296089797385731</v>
      </c>
      <c r="I101" s="141">
        <f>SUMIFS('PIB-Mpal 2015-2020 Corrient '!N$5:N$759,'PIB-Mpal 2015-2020 Corrient '!$A$5:$A$759,$W$2,'PIB-Mpal 2015-2020 Corrient '!$E$5:$E$759,$A101)</f>
        <v>8.795875096124343</v>
      </c>
      <c r="J101" s="141">
        <f>SUMIFS('PIB-Mpal 2015-2020 Corrient '!O$5:O$759,'PIB-Mpal 2015-2020 Corrient '!$A$5:$A$759,$W$2,'PIB-Mpal 2015-2020 Corrient '!$E$5:$E$759,$A101)</f>
        <v>46.96695040966055</v>
      </c>
      <c r="K101" s="141">
        <f>SUMIFS('PIB-Mpal 2015-2020 Corrient '!P$5:P$759,'PIB-Mpal 2015-2020 Corrient '!$A$5:$A$759,$W$2,'PIB-Mpal 2015-2020 Corrient '!$E$5:$E$759,$A101)</f>
        <v>9.667698872797013</v>
      </c>
      <c r="L101" s="141">
        <f>SUMIFS('PIB-Mpal 2015-2020 Corrient '!Q$5:Q$759,'PIB-Mpal 2015-2020 Corrient '!$A$5:$A$759,$W$2,'PIB-Mpal 2015-2020 Corrient '!$E$5:$E$759,$A101)</f>
        <v>5.926415425217997</v>
      </c>
      <c r="M101" s="141">
        <f>SUMIFS('PIB-Mpal 2015-2020 Corrient '!R$5:R$759,'PIB-Mpal 2015-2020 Corrient '!$A$5:$A$759,$W$2,'PIB-Mpal 2015-2020 Corrient '!$E$5:$E$759,$A101)</f>
        <v>37.481315066982475</v>
      </c>
      <c r="N101" s="141">
        <f>SUMIFS('PIB-Mpal 2015-2020 Corrient '!S$5:S$759,'PIB-Mpal 2015-2020 Corrient '!$A$5:$A$759,$W$2,'PIB-Mpal 2015-2020 Corrient '!$E$5:$E$759,$A101)</f>
        <v>24.667936289549818</v>
      </c>
      <c r="O101" s="141">
        <f>SUMIFS('PIB-Mpal 2015-2020 Corrient '!T$5:T$759,'PIB-Mpal 2015-2020 Corrient '!$A$5:$A$759,$W$2,'PIB-Mpal 2015-2020 Corrient '!$E$5:$E$759,$A101)</f>
        <v>40.412754272232704</v>
      </c>
      <c r="P101" s="246">
        <f>SUMIFS('PIB-Mpal 2015-2020 Corrient '!U$5:U$759,'PIB-Mpal 2015-2020 Corrient '!$A$5:$A$759,$W$2,'PIB-Mpal 2015-2020 Corrient '!$E$5:$E$759,$A101)</f>
        <v>9.319045173781173</v>
      </c>
      <c r="Q101" s="252">
        <f>SUMIFS('PIB-Mpal 2015-2020 Corrient '!J$5:J$759,'PIB-Mpal 2015-2020 Corrient '!$A$5:$A$759,$W$2,'PIB-Mpal 2015-2020 Corrient '!$E$5:$E$759,$A101)</f>
        <v>14.115786665839163</v>
      </c>
      <c r="R101" s="142">
        <f>SUMIFS('PIB-Mpal 2015-2020 Corrient '!M$5:M$759,'PIB-Mpal 2015-2020 Corrient '!$A$5:$A$759,$W$2,'PIB-Mpal 2015-2020 Corrient '!$E$5:$E$759,$A101)</f>
        <v>15.308663465568785</v>
      </c>
      <c r="S101" s="143">
        <f>SUMIFS('PIB-Mpal 2015-2020 Corrient '!V$5:V$759,'PIB-Mpal 2015-2020 Corrient '!$A$5:$A$759,$W$2,'PIB-Mpal 2015-2020 Corrient '!$E$5:$E$759,$A101)</f>
        <v>183.23799060634607</v>
      </c>
      <c r="T101" s="307">
        <f>SUMIFS('PIB-Mpal 2015-2020 Corrient '!W$5:W$759,'PIB-Mpal 2015-2020 Corrient '!$A$5:$A$759,$W$2,'PIB-Mpal 2015-2020 Corrient '!$E$5:$E$759,$A101)</f>
        <v>212.66244073775405</v>
      </c>
      <c r="U101" s="300">
        <f>SUMIFS('PIB-Mpal 2015-2020 Corrient '!X$5:X$759,'PIB-Mpal 2015-2020 Corrient '!$A$5:$A$759,$W$2,'PIB-Mpal 2015-2020 Corrient '!$E$5:$E$759,$A101)</f>
        <v>19.708644379570437</v>
      </c>
      <c r="V101" s="181">
        <f>SUMIFS('PIB-Mpal 2015-2020 Corrient '!Y$5:Y$759,'PIB-Mpal 2015-2020 Corrient '!$A$5:$A$759,$W$2,'PIB-Mpal 2015-2020 Corrient '!$E$5:$E$759,$A101)</f>
        <v>232.3710851173245</v>
      </c>
      <c r="W101" s="185">
        <f t="shared" si="14"/>
        <v>0.0015659847711750924</v>
      </c>
      <c r="X101" s="379">
        <f>INDEX(POBLACION!$C$4:$W$128,MATCH(A101,POBLACION!$A$4:$A$128,0),MATCH($W$2,POBLACION!$C$3:$W$3,0))</f>
        <v>16114</v>
      </c>
      <c r="Y101" s="369">
        <f t="shared" si="15"/>
        <v>13197.371275769769</v>
      </c>
      <c r="Z101" s="381">
        <f t="shared" si="16"/>
        <v>14420.447134003009</v>
      </c>
      <c r="AA101" s="384">
        <f t="shared" si="17"/>
        <v>4.120487434681671</v>
      </c>
      <c r="AB101" s="384">
        <f t="shared" si="18"/>
        <v>4.158978726737055</v>
      </c>
      <c r="AG101" s="393"/>
      <c r="AH101" s="394"/>
      <c r="AI101" s="395"/>
      <c r="AJ101" s="388"/>
      <c r="AK101" s="388"/>
      <c r="AL101" s="388"/>
      <c r="AM101" s="388"/>
      <c r="AN101" s="388"/>
      <c r="AO101" s="388"/>
      <c r="AP101" s="388"/>
    </row>
    <row r="102" spans="1:42" ht="15">
      <c r="A102" s="117" t="s">
        <v>281</v>
      </c>
      <c r="B102" s="114" t="s">
        <v>118</v>
      </c>
      <c r="C102" s="115" t="s">
        <v>421</v>
      </c>
      <c r="D102" s="114" t="s">
        <v>143</v>
      </c>
      <c r="E102" s="141">
        <f>SUMIFS('PIB-Mpal 2015-2020 Corrient '!H$5:H$759,'PIB-Mpal 2015-2020 Corrient '!$A$5:$A$759,$W$2,'PIB-Mpal 2015-2020 Corrient '!$E$5:$E$759,$A102)</f>
        <v>117.15883101409115</v>
      </c>
      <c r="F102" s="141">
        <f>SUMIFS('PIB-Mpal 2015-2020 Corrient '!I$5:I$759,'PIB-Mpal 2015-2020 Corrient '!$A$5:$A$759,$W$2,'PIB-Mpal 2015-2020 Corrient '!$E$5:$E$759,$A102)</f>
        <v>4.849493482913601</v>
      </c>
      <c r="G102" s="141">
        <f>SUMIFS('PIB-Mpal 2015-2020 Corrient '!K$5:K$759,'PIB-Mpal 2015-2020 Corrient '!$A$5:$A$759,$W$2,'PIB-Mpal 2015-2020 Corrient '!$E$5:$E$759,$A102)</f>
        <v>6.376777164724209</v>
      </c>
      <c r="H102" s="141">
        <f>SUMIFS('PIB-Mpal 2015-2020 Corrient '!L$5:L$759,'PIB-Mpal 2015-2020 Corrient '!$A$5:$A$759,$W$2,'PIB-Mpal 2015-2020 Corrient '!$E$5:$E$759,$A102)</f>
        <v>11.934011780249445</v>
      </c>
      <c r="I102" s="141">
        <f>SUMIFS('PIB-Mpal 2015-2020 Corrient '!N$5:N$759,'PIB-Mpal 2015-2020 Corrient '!$A$5:$A$759,$W$2,'PIB-Mpal 2015-2020 Corrient '!$E$5:$E$759,$A102)</f>
        <v>14.578876505993351</v>
      </c>
      <c r="J102" s="141">
        <f>SUMIFS('PIB-Mpal 2015-2020 Corrient '!O$5:O$759,'PIB-Mpal 2015-2020 Corrient '!$A$5:$A$759,$W$2,'PIB-Mpal 2015-2020 Corrient '!$E$5:$E$759,$A102)</f>
        <v>33.74721503312592</v>
      </c>
      <c r="K102" s="141">
        <f>SUMIFS('PIB-Mpal 2015-2020 Corrient '!P$5:P$759,'PIB-Mpal 2015-2020 Corrient '!$A$5:$A$759,$W$2,'PIB-Mpal 2015-2020 Corrient '!$E$5:$E$759,$A102)</f>
        <v>6.973722834069326</v>
      </c>
      <c r="L102" s="141">
        <f>SUMIFS('PIB-Mpal 2015-2020 Corrient '!Q$5:Q$759,'PIB-Mpal 2015-2020 Corrient '!$A$5:$A$759,$W$2,'PIB-Mpal 2015-2020 Corrient '!$E$5:$E$759,$A102)</f>
        <v>3.6399988391339924</v>
      </c>
      <c r="M102" s="141">
        <f>SUMIFS('PIB-Mpal 2015-2020 Corrient '!R$5:R$759,'PIB-Mpal 2015-2020 Corrient '!$A$5:$A$759,$W$2,'PIB-Mpal 2015-2020 Corrient '!$E$5:$E$759,$A102)</f>
        <v>31.452265150208735</v>
      </c>
      <c r="N102" s="141">
        <f>SUMIFS('PIB-Mpal 2015-2020 Corrient '!S$5:S$759,'PIB-Mpal 2015-2020 Corrient '!$A$5:$A$759,$W$2,'PIB-Mpal 2015-2020 Corrient '!$E$5:$E$759,$A102)</f>
        <v>19.803569282192488</v>
      </c>
      <c r="O102" s="141">
        <f>SUMIFS('PIB-Mpal 2015-2020 Corrient '!T$5:T$759,'PIB-Mpal 2015-2020 Corrient '!$A$5:$A$759,$W$2,'PIB-Mpal 2015-2020 Corrient '!$E$5:$E$759,$A102)</f>
        <v>31.264699334299046</v>
      </c>
      <c r="P102" s="246">
        <f>SUMIFS('PIB-Mpal 2015-2020 Corrient '!U$5:U$759,'PIB-Mpal 2015-2020 Corrient '!$A$5:$A$759,$W$2,'PIB-Mpal 2015-2020 Corrient '!$E$5:$E$759,$A102)</f>
        <v>7.278614160304972</v>
      </c>
      <c r="Q102" s="252">
        <f>SUMIFS('PIB-Mpal 2015-2020 Corrient '!J$5:J$759,'PIB-Mpal 2015-2020 Corrient '!$A$5:$A$759,$W$2,'PIB-Mpal 2015-2020 Corrient '!$E$5:$E$759,$A102)</f>
        <v>122.00832449700475</v>
      </c>
      <c r="R102" s="142">
        <f>SUMIFS('PIB-Mpal 2015-2020 Corrient '!M$5:M$759,'PIB-Mpal 2015-2020 Corrient '!$A$5:$A$759,$W$2,'PIB-Mpal 2015-2020 Corrient '!$E$5:$E$759,$A102)</f>
        <v>18.310788944973655</v>
      </c>
      <c r="S102" s="143">
        <f>SUMIFS('PIB-Mpal 2015-2020 Corrient '!V$5:V$759,'PIB-Mpal 2015-2020 Corrient '!$A$5:$A$759,$W$2,'PIB-Mpal 2015-2020 Corrient '!$E$5:$E$759,$A102)</f>
        <v>148.73896113932784</v>
      </c>
      <c r="T102" s="307">
        <f>SUMIFS('PIB-Mpal 2015-2020 Corrient '!W$5:W$759,'PIB-Mpal 2015-2020 Corrient '!$A$5:$A$759,$W$2,'PIB-Mpal 2015-2020 Corrient '!$E$5:$E$759,$A102)</f>
        <v>289.05807458130624</v>
      </c>
      <c r="U102" s="300">
        <f>SUMIFS('PIB-Mpal 2015-2020 Corrient '!X$5:X$759,'PIB-Mpal 2015-2020 Corrient '!$A$5:$A$759,$W$2,'PIB-Mpal 2015-2020 Corrient '!$E$5:$E$759,$A102)</f>
        <v>26.790250377712617</v>
      </c>
      <c r="V102" s="181">
        <f>SUMIFS('PIB-Mpal 2015-2020 Corrient '!Y$5:Y$759,'PIB-Mpal 2015-2020 Corrient '!$A$5:$A$759,$W$2,'PIB-Mpal 2015-2020 Corrient '!$E$5:$E$759,$A102)</f>
        <v>315.84832495901884</v>
      </c>
      <c r="W102" s="185">
        <f t="shared" si="14"/>
        <v>0.002128550833410509</v>
      </c>
      <c r="X102" s="379">
        <f>INDEX(POBLACION!$C$4:$W$128,MATCH(A102,POBLACION!$A$4:$A$128,0),MATCH($W$2,POBLACION!$C$3:$W$3,0))</f>
        <v>22763</v>
      </c>
      <c r="Y102" s="369">
        <f t="shared" si="15"/>
        <v>12698.59309323491</v>
      </c>
      <c r="Z102" s="381">
        <f t="shared" si="16"/>
        <v>13875.513990204228</v>
      </c>
      <c r="AA102" s="384">
        <f t="shared" si="17"/>
        <v>4.103755607122013</v>
      </c>
      <c r="AB102" s="384">
        <f t="shared" si="18"/>
        <v>4.142249079648766</v>
      </c>
      <c r="AG102" s="393"/>
      <c r="AH102" s="394"/>
      <c r="AI102" s="395"/>
      <c r="AJ102" s="388"/>
      <c r="AK102" s="388"/>
      <c r="AL102" s="388"/>
      <c r="AM102" s="388"/>
      <c r="AN102" s="388"/>
      <c r="AO102" s="388"/>
      <c r="AP102" s="388"/>
    </row>
    <row r="103" spans="1:42" ht="15" thickBot="1">
      <c r="A103" s="215" t="s">
        <v>282</v>
      </c>
      <c r="B103" s="154" t="s">
        <v>118</v>
      </c>
      <c r="C103" s="153" t="s">
        <v>378</v>
      </c>
      <c r="D103" s="154" t="s">
        <v>144</v>
      </c>
      <c r="E103" s="189">
        <f>SUMIFS('PIB-Mpal 2015-2020 Corrient '!H$5:H$759,'PIB-Mpal 2015-2020 Corrient '!$A$5:$A$759,$W$2,'PIB-Mpal 2015-2020 Corrient '!$E$5:$E$759,$A103)</f>
        <v>294.13540491874636</v>
      </c>
      <c r="F103" s="189">
        <f>SUMIFS('PIB-Mpal 2015-2020 Corrient '!I$5:I$759,'PIB-Mpal 2015-2020 Corrient '!$A$5:$A$759,$W$2,'PIB-Mpal 2015-2020 Corrient '!$E$5:$E$759,$A103)</f>
        <v>30.90075058357428</v>
      </c>
      <c r="G103" s="189">
        <f>SUMIFS('PIB-Mpal 2015-2020 Corrient '!K$5:K$759,'PIB-Mpal 2015-2020 Corrient '!$A$5:$A$759,$W$2,'PIB-Mpal 2015-2020 Corrient '!$E$5:$E$759,$A103)</f>
        <v>264.2752610613995</v>
      </c>
      <c r="H103" s="189">
        <f>SUMIFS('PIB-Mpal 2015-2020 Corrient '!L$5:L$759,'PIB-Mpal 2015-2020 Corrient '!$A$5:$A$759,$W$2,'PIB-Mpal 2015-2020 Corrient '!$E$5:$E$759,$A103)</f>
        <v>29.756853714841554</v>
      </c>
      <c r="I103" s="189">
        <f>SUMIFS('PIB-Mpal 2015-2020 Corrient '!N$5:N$759,'PIB-Mpal 2015-2020 Corrient '!$A$5:$A$759,$W$2,'PIB-Mpal 2015-2020 Corrient '!$E$5:$E$759,$A103)</f>
        <v>52.27484553170261</v>
      </c>
      <c r="J103" s="189">
        <f>SUMIFS('PIB-Mpal 2015-2020 Corrient '!O$5:O$759,'PIB-Mpal 2015-2020 Corrient '!$A$5:$A$759,$W$2,'PIB-Mpal 2015-2020 Corrient '!$E$5:$E$759,$A103)</f>
        <v>61.985392437894745</v>
      </c>
      <c r="K103" s="189">
        <f>SUMIFS('PIB-Mpal 2015-2020 Corrient '!P$5:P$759,'PIB-Mpal 2015-2020 Corrient '!$A$5:$A$759,$W$2,'PIB-Mpal 2015-2020 Corrient '!$E$5:$E$759,$A103)</f>
        <v>16.07971843362294</v>
      </c>
      <c r="L103" s="189">
        <f>SUMIFS('PIB-Mpal 2015-2020 Corrient '!Q$5:Q$759,'PIB-Mpal 2015-2020 Corrient '!$A$5:$A$759,$W$2,'PIB-Mpal 2015-2020 Corrient '!$E$5:$E$759,$A103)</f>
        <v>11.03157183306026</v>
      </c>
      <c r="M103" s="189">
        <f>SUMIFS('PIB-Mpal 2015-2020 Corrient '!R$5:R$759,'PIB-Mpal 2015-2020 Corrient '!$A$5:$A$759,$W$2,'PIB-Mpal 2015-2020 Corrient '!$E$5:$E$759,$A103)</f>
        <v>44.84521728165478</v>
      </c>
      <c r="N103" s="189">
        <f>SUMIFS('PIB-Mpal 2015-2020 Corrient '!S$5:S$759,'PIB-Mpal 2015-2020 Corrient '!$A$5:$A$759,$W$2,'PIB-Mpal 2015-2020 Corrient '!$E$5:$E$759,$A103)</f>
        <v>61.51146360572059</v>
      </c>
      <c r="O103" s="189">
        <f>SUMIFS('PIB-Mpal 2015-2020 Corrient '!T$5:T$759,'PIB-Mpal 2015-2020 Corrient '!$A$5:$A$759,$W$2,'PIB-Mpal 2015-2020 Corrient '!$E$5:$E$759,$A103)</f>
        <v>59.77904421131796</v>
      </c>
      <c r="P103" s="247">
        <f>SUMIFS('PIB-Mpal 2015-2020 Corrient '!U$5:U$759,'PIB-Mpal 2015-2020 Corrient '!$A$5:$A$759,$W$2,'PIB-Mpal 2015-2020 Corrient '!$E$5:$E$759,$A103)</f>
        <v>11.065535763602059</v>
      </c>
      <c r="Q103" s="252">
        <f>SUMIFS('PIB-Mpal 2015-2020 Corrient '!J$5:J$759,'PIB-Mpal 2015-2020 Corrient '!$A$5:$A$759,$W$2,'PIB-Mpal 2015-2020 Corrient '!$E$5:$E$759,$A103)</f>
        <v>325.03615550232064</v>
      </c>
      <c r="R103" s="142">
        <f>SUMIFS('PIB-Mpal 2015-2020 Corrient '!M$5:M$759,'PIB-Mpal 2015-2020 Corrient '!$A$5:$A$759,$W$2,'PIB-Mpal 2015-2020 Corrient '!$E$5:$E$759,$A103)</f>
        <v>294.03211477624103</v>
      </c>
      <c r="S103" s="190">
        <f>SUMIFS('PIB-Mpal 2015-2020 Corrient '!V$5:V$759,'PIB-Mpal 2015-2020 Corrient '!$A$5:$A$759,$W$2,'PIB-Mpal 2015-2020 Corrient '!$E$5:$E$759,$A103)</f>
        <v>318.5727890985759</v>
      </c>
      <c r="T103" s="308">
        <f>SUMIFS('PIB-Mpal 2015-2020 Corrient '!W$5:W$759,'PIB-Mpal 2015-2020 Corrient '!$A$5:$A$759,$W$2,'PIB-Mpal 2015-2020 Corrient '!$E$5:$E$759,$A103)</f>
        <v>937.6410593771376</v>
      </c>
      <c r="U103" s="301">
        <f>SUMIFS('PIB-Mpal 2015-2020 Corrient '!X$5:X$759,'PIB-Mpal 2015-2020 Corrient '!$A$5:$A$759,$W$2,'PIB-Mpal 2015-2020 Corrient '!$E$5:$E$759,$A103)</f>
        <v>86.90429305499732</v>
      </c>
      <c r="V103" s="195">
        <f>SUMIFS('PIB-Mpal 2015-2020 Corrient '!Y$5:Y$759,'PIB-Mpal 2015-2020 Corrient '!$A$5:$A$759,$W$2,'PIB-Mpal 2015-2020 Corrient '!$E$5:$E$759,$A103)</f>
        <v>1024.545352432135</v>
      </c>
      <c r="W103" s="191">
        <f t="shared" si="14"/>
        <v>0.006904569983295752</v>
      </c>
      <c r="X103" s="379">
        <f>INDEX(POBLACION!$C$4:$W$128,MATCH(A103,POBLACION!$A$4:$A$128,0),MATCH($W$2,POBLACION!$C$3:$W$3,0))</f>
        <v>37301</v>
      </c>
      <c r="Y103" s="369">
        <f t="shared" si="15"/>
        <v>25137.156091717046</v>
      </c>
      <c r="Z103" s="381">
        <f t="shared" si="16"/>
        <v>27466.9674387318</v>
      </c>
      <c r="AA103" s="384">
        <f t="shared" si="17"/>
        <v>4.4003161419442804</v>
      </c>
      <c r="AB103" s="384">
        <f t="shared" si="18"/>
        <v>4.438810712666762</v>
      </c>
      <c r="AG103" s="393"/>
      <c r="AH103" s="394"/>
      <c r="AI103" s="395"/>
      <c r="AJ103" s="388"/>
      <c r="AK103" s="388"/>
      <c r="AL103" s="388"/>
      <c r="AM103" s="388"/>
      <c r="AN103" s="388"/>
      <c r="AO103" s="388"/>
      <c r="AP103" s="388"/>
    </row>
    <row r="104" spans="1:42" ht="15" thickBot="1">
      <c r="A104" s="217" t="s">
        <v>145</v>
      </c>
      <c r="B104" s="212" t="s">
        <v>381</v>
      </c>
      <c r="C104" s="212"/>
      <c r="D104" s="207"/>
      <c r="E104" s="208">
        <f>SUM(E105:E127)</f>
        <v>2202.255945633785</v>
      </c>
      <c r="F104" s="208">
        <f aca="true" t="shared" si="20" ref="F104:X104">SUM(F105:F127)</f>
        <v>98.27258521522887</v>
      </c>
      <c r="G104" s="208">
        <f t="shared" si="20"/>
        <v>420.7742557217098</v>
      </c>
      <c r="H104" s="208">
        <f t="shared" si="20"/>
        <v>326.1037237892418</v>
      </c>
      <c r="I104" s="208">
        <f t="shared" si="20"/>
        <v>213.69266187724685</v>
      </c>
      <c r="J104" s="208">
        <f t="shared" si="20"/>
        <v>788.944248713691</v>
      </c>
      <c r="K104" s="208">
        <f t="shared" si="20"/>
        <v>157.15345911440053</v>
      </c>
      <c r="L104" s="208">
        <f t="shared" si="20"/>
        <v>125.05997677850293</v>
      </c>
      <c r="M104" s="208">
        <f t="shared" si="20"/>
        <v>386.0713502629109</v>
      </c>
      <c r="N104" s="208">
        <f t="shared" si="20"/>
        <v>467.1886243951378</v>
      </c>
      <c r="O104" s="208">
        <f t="shared" si="20"/>
        <v>689.3716706028376</v>
      </c>
      <c r="P104" s="218">
        <f t="shared" si="20"/>
        <v>142.3393079945304</v>
      </c>
      <c r="Q104" s="289">
        <f t="shared" si="20"/>
        <v>2300.528530849014</v>
      </c>
      <c r="R104" s="208">
        <f t="shared" si="20"/>
        <v>746.8779795109516</v>
      </c>
      <c r="S104" s="209">
        <f t="shared" si="20"/>
        <v>2969.8212997392593</v>
      </c>
      <c r="T104" s="309">
        <f t="shared" si="20"/>
        <v>6017.227810099224</v>
      </c>
      <c r="U104" s="282">
        <f t="shared" si="20"/>
        <v>557.6859165833333</v>
      </c>
      <c r="V104" s="218">
        <f t="shared" si="20"/>
        <v>6574.913726682557</v>
      </c>
      <c r="W104" s="210">
        <f t="shared" si="14"/>
        <v>0.04430936302843525</v>
      </c>
      <c r="X104" s="309">
        <f t="shared" si="20"/>
        <v>375486</v>
      </c>
      <c r="Y104" s="369">
        <f t="shared" si="15"/>
        <v>16025.172203755197</v>
      </c>
      <c r="Z104" s="381">
        <f t="shared" si="16"/>
        <v>17510.409780078502</v>
      </c>
      <c r="AA104" s="384">
        <f t="shared" si="17"/>
        <v>4.2048027050700325</v>
      </c>
      <c r="AB104" s="384">
        <f t="shared" si="18"/>
        <v>4.243296309598266</v>
      </c>
      <c r="AG104" s="393"/>
      <c r="AH104" s="394"/>
      <c r="AI104" s="395"/>
      <c r="AJ104" s="388"/>
      <c r="AK104" s="388"/>
      <c r="AL104" s="388"/>
      <c r="AM104" s="388"/>
      <c r="AN104" s="388"/>
      <c r="AO104" s="388"/>
      <c r="AP104" s="388"/>
    </row>
    <row r="105" spans="1:42" ht="15">
      <c r="A105" s="216" t="s">
        <v>283</v>
      </c>
      <c r="B105" s="196" t="s">
        <v>147</v>
      </c>
      <c r="C105" s="203" t="s">
        <v>376</v>
      </c>
      <c r="D105" s="196" t="s">
        <v>148</v>
      </c>
      <c r="E105" s="204">
        <f>SUMIFS('PIB-Mpal 2015-2020 Corrient '!H$5:H$759,'PIB-Mpal 2015-2020 Corrient '!$A$5:$A$759,$W$2,'PIB-Mpal 2015-2020 Corrient '!$E$5:$E$759,$A105)</f>
        <v>42.96392635561199</v>
      </c>
      <c r="F105" s="204">
        <f>SUMIFS('PIB-Mpal 2015-2020 Corrient '!I$5:I$759,'PIB-Mpal 2015-2020 Corrient '!$A$5:$A$759,$W$2,'PIB-Mpal 2015-2020 Corrient '!$E$5:$E$759,$A105)</f>
        <v>2.049428786740471</v>
      </c>
      <c r="G105" s="204">
        <f>SUMIFS('PIB-Mpal 2015-2020 Corrient '!K$5:K$759,'PIB-Mpal 2015-2020 Corrient '!$A$5:$A$759,$W$2,'PIB-Mpal 2015-2020 Corrient '!$E$5:$E$759,$A105)</f>
        <v>179.12867336377525</v>
      </c>
      <c r="H105" s="204">
        <f>SUMIFS('PIB-Mpal 2015-2020 Corrient '!L$5:L$759,'PIB-Mpal 2015-2020 Corrient '!$A$5:$A$759,$W$2,'PIB-Mpal 2015-2020 Corrient '!$E$5:$E$759,$A105)</f>
        <v>59.40485644815101</v>
      </c>
      <c r="I105" s="204">
        <f>SUMIFS('PIB-Mpal 2015-2020 Corrient '!N$5:N$759,'PIB-Mpal 2015-2020 Corrient '!$A$5:$A$759,$W$2,'PIB-Mpal 2015-2020 Corrient '!$E$5:$E$759,$A105)</f>
        <v>19.768692884195644</v>
      </c>
      <c r="J105" s="204">
        <f>SUMIFS('PIB-Mpal 2015-2020 Corrient '!O$5:O$759,'PIB-Mpal 2015-2020 Corrient '!$A$5:$A$759,$W$2,'PIB-Mpal 2015-2020 Corrient '!$E$5:$E$759,$A105)</f>
        <v>68.01354234465971</v>
      </c>
      <c r="K105" s="204">
        <f>SUMIFS('PIB-Mpal 2015-2020 Corrient '!P$5:P$759,'PIB-Mpal 2015-2020 Corrient '!$A$5:$A$759,$W$2,'PIB-Mpal 2015-2020 Corrient '!$E$5:$E$759,$A105)</f>
        <v>12.13845993303828</v>
      </c>
      <c r="L105" s="204">
        <f>SUMIFS('PIB-Mpal 2015-2020 Corrient '!Q$5:Q$759,'PIB-Mpal 2015-2020 Corrient '!$A$5:$A$759,$W$2,'PIB-Mpal 2015-2020 Corrient '!$E$5:$E$759,$A105)</f>
        <v>9.343878944116431</v>
      </c>
      <c r="M105" s="204">
        <f>SUMIFS('PIB-Mpal 2015-2020 Corrient '!R$5:R$759,'PIB-Mpal 2015-2020 Corrient '!$A$5:$A$759,$W$2,'PIB-Mpal 2015-2020 Corrient '!$E$5:$E$759,$A105)</f>
        <v>33.74740689439338</v>
      </c>
      <c r="N105" s="204">
        <f>SUMIFS('PIB-Mpal 2015-2020 Corrient '!S$5:S$759,'PIB-Mpal 2015-2020 Corrient '!$A$5:$A$759,$W$2,'PIB-Mpal 2015-2020 Corrient '!$E$5:$E$759,$A105)</f>
        <v>44.343556900080394</v>
      </c>
      <c r="O105" s="204">
        <f>SUMIFS('PIB-Mpal 2015-2020 Corrient '!T$5:T$759,'PIB-Mpal 2015-2020 Corrient '!$A$5:$A$759,$W$2,'PIB-Mpal 2015-2020 Corrient '!$E$5:$E$759,$A105)</f>
        <v>50.217791231652164</v>
      </c>
      <c r="P105" s="278">
        <f>SUMIFS('PIB-Mpal 2015-2020 Corrient '!U$5:U$759,'PIB-Mpal 2015-2020 Corrient '!$A$5:$A$759,$W$2,'PIB-Mpal 2015-2020 Corrient '!$E$5:$E$759,$A105)</f>
        <v>13.532101193763314</v>
      </c>
      <c r="Q105" s="252">
        <f>SUMIFS('PIB-Mpal 2015-2020 Corrient '!J$5:J$759,'PIB-Mpal 2015-2020 Corrient '!$A$5:$A$759,$W$2,'PIB-Mpal 2015-2020 Corrient '!$E$5:$E$759,$A105)</f>
        <v>45.01335514235246</v>
      </c>
      <c r="R105" s="142">
        <f>SUMIFS('PIB-Mpal 2015-2020 Corrient '!M$5:M$759,'PIB-Mpal 2015-2020 Corrient '!$A$5:$A$759,$W$2,'PIB-Mpal 2015-2020 Corrient '!$E$5:$E$759,$A105)</f>
        <v>238.53352981192626</v>
      </c>
      <c r="S105" s="205">
        <f>SUMIFS('PIB-Mpal 2015-2020 Corrient '!V$5:V$759,'PIB-Mpal 2015-2020 Corrient '!$A$5:$A$759,$W$2,'PIB-Mpal 2015-2020 Corrient '!$E$5:$E$759,$A105)</f>
        <v>251.1054303258993</v>
      </c>
      <c r="T105" s="310">
        <f>SUMIFS('PIB-Mpal 2015-2020 Corrient '!W$5:W$759,'PIB-Mpal 2015-2020 Corrient '!$A$5:$A$759,$W$2,'PIB-Mpal 2015-2020 Corrient '!$E$5:$E$759,$A105)</f>
        <v>534.6523152801781</v>
      </c>
      <c r="U105" s="302">
        <f>SUMIFS('PIB-Mpal 2015-2020 Corrient '!X$5:X$759,'PIB-Mpal 2015-2020 Corrient '!$A$5:$A$759,$W$2,'PIB-Mpal 2015-2020 Corrient '!$E$5:$E$759,$A105)</f>
        <v>49.552599777374496</v>
      </c>
      <c r="V105" s="193">
        <f>SUMIFS('PIB-Mpal 2015-2020 Corrient '!Y$5:Y$759,'PIB-Mpal 2015-2020 Corrient '!$A$5:$A$759,$W$2,'PIB-Mpal 2015-2020 Corrient '!$E$5:$E$759,$A105)</f>
        <v>584.2049150575526</v>
      </c>
      <c r="W105" s="194">
        <f t="shared" si="14"/>
        <v>0.003937047502118663</v>
      </c>
      <c r="X105" s="379">
        <f>INDEX(POBLACION!$C$4:$W$128,MATCH(A105,POBLACION!$A$4:$A$128,0),MATCH($W$2,POBLACION!$C$3:$W$3,0))</f>
        <v>31262</v>
      </c>
      <c r="Y105" s="369">
        <f t="shared" si="15"/>
        <v>17102.30680315329</v>
      </c>
      <c r="Z105" s="381">
        <f t="shared" si="16"/>
        <v>18687.381327411957</v>
      </c>
      <c r="AA105" s="384">
        <f t="shared" si="17"/>
        <v>4.233054693100484</v>
      </c>
      <c r="AB105" s="384">
        <f t="shared" si="18"/>
        <v>4.271548447727968</v>
      </c>
      <c r="AG105" s="393"/>
      <c r="AH105" s="394"/>
      <c r="AI105" s="395"/>
      <c r="AJ105" s="388"/>
      <c r="AK105" s="388"/>
      <c r="AL105" s="388"/>
      <c r="AM105" s="388"/>
      <c r="AN105" s="388"/>
      <c r="AO105" s="388"/>
      <c r="AP105" s="388"/>
    </row>
    <row r="106" spans="1:42" ht="15">
      <c r="A106" s="117" t="s">
        <v>284</v>
      </c>
      <c r="B106" s="114" t="s">
        <v>147</v>
      </c>
      <c r="C106" s="115" t="s">
        <v>382</v>
      </c>
      <c r="D106" s="114" t="s">
        <v>150</v>
      </c>
      <c r="E106" s="141">
        <f>SUMIFS('PIB-Mpal 2015-2020 Corrient '!H$5:H$759,'PIB-Mpal 2015-2020 Corrient '!$A$5:$A$759,$W$2,'PIB-Mpal 2015-2020 Corrient '!$E$5:$E$759,$A106)</f>
        <v>142.9103722566121</v>
      </c>
      <c r="F106" s="141">
        <f>SUMIFS('PIB-Mpal 2015-2020 Corrient '!I$5:I$759,'PIB-Mpal 2015-2020 Corrient '!$A$5:$A$759,$W$2,'PIB-Mpal 2015-2020 Corrient '!$E$5:$E$759,$A106)</f>
        <v>35.9482422944171</v>
      </c>
      <c r="G106" s="141">
        <f>SUMIFS('PIB-Mpal 2015-2020 Corrient '!K$5:K$759,'PIB-Mpal 2015-2020 Corrient '!$A$5:$A$759,$W$2,'PIB-Mpal 2015-2020 Corrient '!$E$5:$E$759,$A106)</f>
        <v>76.10219071294176</v>
      </c>
      <c r="H106" s="141">
        <f>SUMIFS('PIB-Mpal 2015-2020 Corrient '!L$5:L$759,'PIB-Mpal 2015-2020 Corrient '!$A$5:$A$759,$W$2,'PIB-Mpal 2015-2020 Corrient '!$E$5:$E$759,$A106)</f>
        <v>47.715371028122476</v>
      </c>
      <c r="I106" s="141">
        <f>SUMIFS('PIB-Mpal 2015-2020 Corrient '!N$5:N$759,'PIB-Mpal 2015-2020 Corrient '!$A$5:$A$759,$W$2,'PIB-Mpal 2015-2020 Corrient '!$E$5:$E$759,$A106)</f>
        <v>19.241807656495247</v>
      </c>
      <c r="J106" s="141">
        <f>SUMIFS('PIB-Mpal 2015-2020 Corrient '!O$5:O$759,'PIB-Mpal 2015-2020 Corrient '!$A$5:$A$759,$W$2,'PIB-Mpal 2015-2020 Corrient '!$E$5:$E$759,$A106)</f>
        <v>97.76299214091945</v>
      </c>
      <c r="K106" s="141">
        <f>SUMIFS('PIB-Mpal 2015-2020 Corrient '!P$5:P$759,'PIB-Mpal 2015-2020 Corrient '!$A$5:$A$759,$W$2,'PIB-Mpal 2015-2020 Corrient '!$E$5:$E$759,$A106)</f>
        <v>20.284196004025283</v>
      </c>
      <c r="L106" s="141">
        <f>SUMIFS('PIB-Mpal 2015-2020 Corrient '!Q$5:Q$759,'PIB-Mpal 2015-2020 Corrient '!$A$5:$A$759,$W$2,'PIB-Mpal 2015-2020 Corrient '!$E$5:$E$759,$A106)</f>
        <v>23.311534608564173</v>
      </c>
      <c r="M106" s="141">
        <f>SUMIFS('PIB-Mpal 2015-2020 Corrient '!R$5:R$759,'PIB-Mpal 2015-2020 Corrient '!$A$5:$A$759,$W$2,'PIB-Mpal 2015-2020 Corrient '!$E$5:$E$759,$A106)</f>
        <v>42.670578135690924</v>
      </c>
      <c r="N106" s="141">
        <f>SUMIFS('PIB-Mpal 2015-2020 Corrient '!S$5:S$759,'PIB-Mpal 2015-2020 Corrient '!$A$5:$A$759,$W$2,'PIB-Mpal 2015-2020 Corrient '!$E$5:$E$759,$A106)</f>
        <v>59.1641809711567</v>
      </c>
      <c r="O106" s="141">
        <f>SUMIFS('PIB-Mpal 2015-2020 Corrient '!T$5:T$759,'PIB-Mpal 2015-2020 Corrient '!$A$5:$A$759,$W$2,'PIB-Mpal 2015-2020 Corrient '!$E$5:$E$759,$A106)</f>
        <v>76.21179123889176</v>
      </c>
      <c r="P106" s="246">
        <f>SUMIFS('PIB-Mpal 2015-2020 Corrient '!U$5:U$759,'PIB-Mpal 2015-2020 Corrient '!$A$5:$A$759,$W$2,'PIB-Mpal 2015-2020 Corrient '!$E$5:$E$759,$A106)</f>
        <v>15.873935382145476</v>
      </c>
      <c r="Q106" s="252">
        <f>SUMIFS('PIB-Mpal 2015-2020 Corrient '!J$5:J$759,'PIB-Mpal 2015-2020 Corrient '!$A$5:$A$759,$W$2,'PIB-Mpal 2015-2020 Corrient '!$E$5:$E$759,$A106)</f>
        <v>178.8586145510292</v>
      </c>
      <c r="R106" s="142">
        <f>SUMIFS('PIB-Mpal 2015-2020 Corrient '!M$5:M$759,'PIB-Mpal 2015-2020 Corrient '!$A$5:$A$759,$W$2,'PIB-Mpal 2015-2020 Corrient '!$E$5:$E$759,$A106)</f>
        <v>123.81756174106424</v>
      </c>
      <c r="S106" s="143">
        <f>SUMIFS('PIB-Mpal 2015-2020 Corrient '!V$5:V$759,'PIB-Mpal 2015-2020 Corrient '!$A$5:$A$759,$W$2,'PIB-Mpal 2015-2020 Corrient '!$E$5:$E$759,$A106)</f>
        <v>354.52101613788903</v>
      </c>
      <c r="T106" s="307">
        <f>SUMIFS('PIB-Mpal 2015-2020 Corrient '!W$5:W$759,'PIB-Mpal 2015-2020 Corrient '!$A$5:$A$759,$W$2,'PIB-Mpal 2015-2020 Corrient '!$E$5:$E$759,$A106)</f>
        <v>657.1971924299825</v>
      </c>
      <c r="U106" s="300">
        <f>SUMIFS('PIB-Mpal 2015-2020 Corrient '!X$5:X$759,'PIB-Mpal 2015-2020 Corrient '!$A$5:$A$759,$W$2,'PIB-Mpal 2015-2020 Corrient '!$E$5:$E$759,$A106)</f>
        <v>60.90956860899827</v>
      </c>
      <c r="V106" s="181">
        <f>SUMIFS('PIB-Mpal 2015-2020 Corrient '!Y$5:Y$759,'PIB-Mpal 2015-2020 Corrient '!$A$5:$A$759,$W$2,'PIB-Mpal 2015-2020 Corrient '!$E$5:$E$759,$A106)</f>
        <v>718.1067610389807</v>
      </c>
      <c r="W106" s="185">
        <f t="shared" si="14"/>
        <v>0.004839432803341822</v>
      </c>
      <c r="X106" s="379">
        <f>INDEX(POBLACION!$C$4:$W$128,MATCH(A106,POBLACION!$A$4:$A$128,0),MATCH($W$2,POBLACION!$C$3:$W$3,0))</f>
        <v>44614</v>
      </c>
      <c r="Y106" s="369">
        <f t="shared" si="15"/>
        <v>14730.739060160095</v>
      </c>
      <c r="Z106" s="381">
        <f t="shared" si="16"/>
        <v>16095.995899022297</v>
      </c>
      <c r="AA106" s="384">
        <f t="shared" si="17"/>
        <v>4.168224536503015</v>
      </c>
      <c r="AB106" s="384">
        <f t="shared" si="18"/>
        <v>4.206717852725224</v>
      </c>
      <c r="AG106" s="393"/>
      <c r="AH106" s="394"/>
      <c r="AI106" s="395"/>
      <c r="AJ106" s="388"/>
      <c r="AK106" s="388"/>
      <c r="AL106" s="388"/>
      <c r="AM106" s="388"/>
      <c r="AN106" s="388"/>
      <c r="AO106" s="388"/>
      <c r="AP106" s="388"/>
    </row>
    <row r="107" spans="1:42" ht="15">
      <c r="A107" s="117" t="s">
        <v>285</v>
      </c>
      <c r="B107" s="114" t="s">
        <v>147</v>
      </c>
      <c r="C107" s="115" t="s">
        <v>376</v>
      </c>
      <c r="D107" s="114" t="s">
        <v>151</v>
      </c>
      <c r="E107" s="141">
        <f>SUMIFS('PIB-Mpal 2015-2020 Corrient '!H$5:H$759,'PIB-Mpal 2015-2020 Corrient '!$A$5:$A$759,$W$2,'PIB-Mpal 2015-2020 Corrient '!$E$5:$E$759,$A107)</f>
        <v>20.568139368154544</v>
      </c>
      <c r="F107" s="141">
        <f>SUMIFS('PIB-Mpal 2015-2020 Corrient '!I$5:I$759,'PIB-Mpal 2015-2020 Corrient '!$A$5:$A$759,$W$2,'PIB-Mpal 2015-2020 Corrient '!$E$5:$E$759,$A107)</f>
        <v>1.3949685944846486</v>
      </c>
      <c r="G107" s="141">
        <f>SUMIFS('PIB-Mpal 2015-2020 Corrient '!K$5:K$759,'PIB-Mpal 2015-2020 Corrient '!$A$5:$A$759,$W$2,'PIB-Mpal 2015-2020 Corrient '!$E$5:$E$759,$A107)</f>
        <v>3.4271219208511075</v>
      </c>
      <c r="H107" s="141">
        <f>SUMIFS('PIB-Mpal 2015-2020 Corrient '!L$5:L$759,'PIB-Mpal 2015-2020 Corrient '!$A$5:$A$759,$W$2,'PIB-Mpal 2015-2020 Corrient '!$E$5:$E$759,$A107)</f>
        <v>1.3401453367350995</v>
      </c>
      <c r="I107" s="141">
        <f>SUMIFS('PIB-Mpal 2015-2020 Corrient '!N$5:N$759,'PIB-Mpal 2015-2020 Corrient '!$A$5:$A$759,$W$2,'PIB-Mpal 2015-2020 Corrient '!$E$5:$E$759,$A107)</f>
        <v>5.087990840524464</v>
      </c>
      <c r="J107" s="141">
        <f>SUMIFS('PIB-Mpal 2015-2020 Corrient '!O$5:O$759,'PIB-Mpal 2015-2020 Corrient '!$A$5:$A$759,$W$2,'PIB-Mpal 2015-2020 Corrient '!$E$5:$E$759,$A107)</f>
        <v>11.217038459698154</v>
      </c>
      <c r="K107" s="141">
        <f>SUMIFS('PIB-Mpal 2015-2020 Corrient '!P$5:P$759,'PIB-Mpal 2015-2020 Corrient '!$A$5:$A$759,$W$2,'PIB-Mpal 2015-2020 Corrient '!$E$5:$E$759,$A107)</f>
        <v>2.471567314710523</v>
      </c>
      <c r="L107" s="141">
        <f>SUMIFS('PIB-Mpal 2015-2020 Corrient '!Q$5:Q$759,'PIB-Mpal 2015-2020 Corrient '!$A$5:$A$759,$W$2,'PIB-Mpal 2015-2020 Corrient '!$E$5:$E$759,$A107)</f>
        <v>1.3091586899798064</v>
      </c>
      <c r="M107" s="141">
        <f>SUMIFS('PIB-Mpal 2015-2020 Corrient '!R$5:R$759,'PIB-Mpal 2015-2020 Corrient '!$A$5:$A$759,$W$2,'PIB-Mpal 2015-2020 Corrient '!$E$5:$E$759,$A107)</f>
        <v>6.3831792985485505</v>
      </c>
      <c r="N107" s="141">
        <f>SUMIFS('PIB-Mpal 2015-2020 Corrient '!S$5:S$759,'PIB-Mpal 2015-2020 Corrient '!$A$5:$A$759,$W$2,'PIB-Mpal 2015-2020 Corrient '!$E$5:$E$759,$A107)</f>
        <v>6.696850576783672</v>
      </c>
      <c r="O107" s="141">
        <f>SUMIFS('PIB-Mpal 2015-2020 Corrient '!T$5:T$759,'PIB-Mpal 2015-2020 Corrient '!$A$5:$A$759,$W$2,'PIB-Mpal 2015-2020 Corrient '!$E$5:$E$759,$A107)</f>
        <v>8.796923743488433</v>
      </c>
      <c r="P107" s="246">
        <f>SUMIFS('PIB-Mpal 2015-2020 Corrient '!U$5:U$759,'PIB-Mpal 2015-2020 Corrient '!$A$5:$A$759,$W$2,'PIB-Mpal 2015-2020 Corrient '!$E$5:$E$759,$A107)</f>
        <v>2.870114856550564</v>
      </c>
      <c r="Q107" s="252">
        <f>SUMIFS('PIB-Mpal 2015-2020 Corrient '!J$5:J$759,'PIB-Mpal 2015-2020 Corrient '!$A$5:$A$759,$W$2,'PIB-Mpal 2015-2020 Corrient '!$E$5:$E$759,$A107)</f>
        <v>21.963107962639192</v>
      </c>
      <c r="R107" s="142">
        <f>SUMIFS('PIB-Mpal 2015-2020 Corrient '!M$5:M$759,'PIB-Mpal 2015-2020 Corrient '!$A$5:$A$759,$W$2,'PIB-Mpal 2015-2020 Corrient '!$E$5:$E$759,$A107)</f>
        <v>4.767267257586207</v>
      </c>
      <c r="S107" s="143">
        <f>SUMIFS('PIB-Mpal 2015-2020 Corrient '!V$5:V$759,'PIB-Mpal 2015-2020 Corrient '!$A$5:$A$759,$W$2,'PIB-Mpal 2015-2020 Corrient '!$E$5:$E$759,$A107)</f>
        <v>44.83282378028417</v>
      </c>
      <c r="T107" s="307">
        <f>SUMIFS('PIB-Mpal 2015-2020 Corrient '!W$5:W$759,'PIB-Mpal 2015-2020 Corrient '!$A$5:$A$759,$W$2,'PIB-Mpal 2015-2020 Corrient '!$E$5:$E$759,$A107)</f>
        <v>71.56319900050957</v>
      </c>
      <c r="U107" s="300">
        <f>SUMIFS('PIB-Mpal 2015-2020 Corrient '!X$5:X$759,'PIB-Mpal 2015-2020 Corrient '!$A$5:$A$759,$W$2,'PIB-Mpal 2015-2020 Corrient '!$E$5:$E$759,$A107)</f>
        <v>6.632436851389692</v>
      </c>
      <c r="V107" s="181">
        <f>SUMIFS('PIB-Mpal 2015-2020 Corrient '!Y$5:Y$759,'PIB-Mpal 2015-2020 Corrient '!$A$5:$A$759,$W$2,'PIB-Mpal 2015-2020 Corrient '!$E$5:$E$759,$A107)</f>
        <v>78.19563585189927</v>
      </c>
      <c r="W107" s="185">
        <f t="shared" si="14"/>
        <v>0.0005269725140483832</v>
      </c>
      <c r="X107" s="379">
        <f>INDEX(POBLACION!$C$4:$W$128,MATCH(A107,POBLACION!$A$4:$A$128,0),MATCH($W$2,POBLACION!$C$3:$W$3,0))</f>
        <v>5905</v>
      </c>
      <c r="Y107" s="369">
        <f t="shared" si="15"/>
        <v>12119.085351483414</v>
      </c>
      <c r="Z107" s="381">
        <f t="shared" si="16"/>
        <v>13242.275334783957</v>
      </c>
      <c r="AA107" s="384">
        <f t="shared" si="17"/>
        <v>4.083469844104776</v>
      </c>
      <c r="AB107" s="384">
        <f t="shared" si="18"/>
        <v>4.1219626135358</v>
      </c>
      <c r="AG107" s="393"/>
      <c r="AH107" s="394"/>
      <c r="AI107" s="395"/>
      <c r="AJ107" s="388"/>
      <c r="AK107" s="388"/>
      <c r="AL107" s="388"/>
      <c r="AM107" s="388"/>
      <c r="AN107" s="388"/>
      <c r="AO107" s="388"/>
      <c r="AP107" s="388"/>
    </row>
    <row r="108" spans="1:42" ht="15">
      <c r="A108" s="117" t="s">
        <v>286</v>
      </c>
      <c r="B108" s="114" t="s">
        <v>147</v>
      </c>
      <c r="C108" s="115" t="s">
        <v>382</v>
      </c>
      <c r="D108" s="114" t="s">
        <v>152</v>
      </c>
      <c r="E108" s="141">
        <f>SUMIFS('PIB-Mpal 2015-2020 Corrient '!H$5:H$759,'PIB-Mpal 2015-2020 Corrient '!$A$5:$A$759,$W$2,'PIB-Mpal 2015-2020 Corrient '!$E$5:$E$759,$A108)</f>
        <v>80.13512551398249</v>
      </c>
      <c r="F108" s="141">
        <f>SUMIFS('PIB-Mpal 2015-2020 Corrient '!I$5:I$759,'PIB-Mpal 2015-2020 Corrient '!$A$5:$A$759,$W$2,'PIB-Mpal 2015-2020 Corrient '!$E$5:$E$759,$A108)</f>
        <v>0</v>
      </c>
      <c r="G108" s="141">
        <f>SUMIFS('PIB-Mpal 2015-2020 Corrient '!K$5:K$759,'PIB-Mpal 2015-2020 Corrient '!$A$5:$A$759,$W$2,'PIB-Mpal 2015-2020 Corrient '!$E$5:$E$759,$A108)</f>
        <v>8.934418424549964</v>
      </c>
      <c r="H108" s="141">
        <f>SUMIFS('PIB-Mpal 2015-2020 Corrient '!L$5:L$759,'PIB-Mpal 2015-2020 Corrient '!$A$5:$A$759,$W$2,'PIB-Mpal 2015-2020 Corrient '!$E$5:$E$759,$A108)</f>
        <v>2.1663737925225117</v>
      </c>
      <c r="I108" s="141">
        <f>SUMIFS('PIB-Mpal 2015-2020 Corrient '!N$5:N$759,'PIB-Mpal 2015-2020 Corrient '!$A$5:$A$759,$W$2,'PIB-Mpal 2015-2020 Corrient '!$E$5:$E$759,$A108)</f>
        <v>3.93450509080866</v>
      </c>
      <c r="J108" s="141">
        <f>SUMIFS('PIB-Mpal 2015-2020 Corrient '!O$5:O$759,'PIB-Mpal 2015-2020 Corrient '!$A$5:$A$759,$W$2,'PIB-Mpal 2015-2020 Corrient '!$E$5:$E$759,$A108)</f>
        <v>17.620202420810106</v>
      </c>
      <c r="K108" s="141">
        <f>SUMIFS('PIB-Mpal 2015-2020 Corrient '!P$5:P$759,'PIB-Mpal 2015-2020 Corrient '!$A$5:$A$759,$W$2,'PIB-Mpal 2015-2020 Corrient '!$E$5:$E$759,$A108)</f>
        <v>4.774031565617869</v>
      </c>
      <c r="L108" s="141">
        <f>SUMIFS('PIB-Mpal 2015-2020 Corrient '!Q$5:Q$759,'PIB-Mpal 2015-2020 Corrient '!$A$5:$A$759,$W$2,'PIB-Mpal 2015-2020 Corrient '!$E$5:$E$759,$A108)</f>
        <v>2.220257009757229</v>
      </c>
      <c r="M108" s="141">
        <f>SUMIFS('PIB-Mpal 2015-2020 Corrient '!R$5:R$759,'PIB-Mpal 2015-2020 Corrient '!$A$5:$A$759,$W$2,'PIB-Mpal 2015-2020 Corrient '!$E$5:$E$759,$A108)</f>
        <v>9.820039212536091</v>
      </c>
      <c r="N108" s="141">
        <f>SUMIFS('PIB-Mpal 2015-2020 Corrient '!S$5:S$759,'PIB-Mpal 2015-2020 Corrient '!$A$5:$A$759,$W$2,'PIB-Mpal 2015-2020 Corrient '!$E$5:$E$759,$A108)</f>
        <v>13.176400648883588</v>
      </c>
      <c r="O108" s="141">
        <f>SUMIFS('PIB-Mpal 2015-2020 Corrient '!T$5:T$759,'PIB-Mpal 2015-2020 Corrient '!$A$5:$A$759,$W$2,'PIB-Mpal 2015-2020 Corrient '!$E$5:$E$759,$A108)</f>
        <v>21.4739050610427</v>
      </c>
      <c r="P108" s="246">
        <f>SUMIFS('PIB-Mpal 2015-2020 Corrient '!U$5:U$759,'PIB-Mpal 2015-2020 Corrient '!$A$5:$A$759,$W$2,'PIB-Mpal 2015-2020 Corrient '!$E$5:$E$759,$A108)</f>
        <v>3.9749473290411443</v>
      </c>
      <c r="Q108" s="252">
        <f>SUMIFS('PIB-Mpal 2015-2020 Corrient '!J$5:J$759,'PIB-Mpal 2015-2020 Corrient '!$A$5:$A$759,$W$2,'PIB-Mpal 2015-2020 Corrient '!$E$5:$E$759,$A108)</f>
        <v>80.13512551398249</v>
      </c>
      <c r="R108" s="142">
        <f>SUMIFS('PIB-Mpal 2015-2020 Corrient '!M$5:M$759,'PIB-Mpal 2015-2020 Corrient '!$A$5:$A$759,$W$2,'PIB-Mpal 2015-2020 Corrient '!$E$5:$E$759,$A108)</f>
        <v>11.100792217072476</v>
      </c>
      <c r="S108" s="143">
        <f>SUMIFS('PIB-Mpal 2015-2020 Corrient '!V$5:V$759,'PIB-Mpal 2015-2020 Corrient '!$A$5:$A$759,$W$2,'PIB-Mpal 2015-2020 Corrient '!$E$5:$E$759,$A108)</f>
        <v>76.99428833849738</v>
      </c>
      <c r="T108" s="307">
        <f>SUMIFS('PIB-Mpal 2015-2020 Corrient '!W$5:W$759,'PIB-Mpal 2015-2020 Corrient '!$A$5:$A$759,$W$2,'PIB-Mpal 2015-2020 Corrient '!$E$5:$E$759,$A108)</f>
        <v>168.23020606955237</v>
      </c>
      <c r="U108" s="300">
        <f>SUMIFS('PIB-Mpal 2015-2020 Corrient '!X$5:X$759,'PIB-Mpal 2015-2020 Corrient '!$A$5:$A$759,$W$2,'PIB-Mpal 2015-2020 Corrient '!$E$5:$E$759,$A108)</f>
        <v>15.591929331407393</v>
      </c>
      <c r="V108" s="181">
        <f>SUMIFS('PIB-Mpal 2015-2020 Corrient '!Y$5:Y$759,'PIB-Mpal 2015-2020 Corrient '!$A$5:$A$759,$W$2,'PIB-Mpal 2015-2020 Corrient '!$E$5:$E$759,$A108)</f>
        <v>183.82213540095975</v>
      </c>
      <c r="W108" s="185">
        <f t="shared" si="14"/>
        <v>0.001238805871640383</v>
      </c>
      <c r="X108" s="379">
        <f>INDEX(POBLACION!$C$4:$W$128,MATCH(A108,POBLACION!$A$4:$A$128,0),MATCH($W$2,POBLACION!$C$3:$W$3,0))</f>
        <v>10566</v>
      </c>
      <c r="Y108" s="369">
        <f t="shared" si="15"/>
        <v>15921.844223883434</v>
      </c>
      <c r="Z108" s="381">
        <f t="shared" si="16"/>
        <v>17397.514234427388</v>
      </c>
      <c r="AA108" s="384">
        <f t="shared" si="17"/>
        <v>4.201993370554165</v>
      </c>
      <c r="AB108" s="384">
        <f t="shared" si="18"/>
        <v>4.240487200501482</v>
      </c>
      <c r="AG108" s="393"/>
      <c r="AH108" s="394"/>
      <c r="AI108" s="395"/>
      <c r="AJ108" s="388"/>
      <c r="AK108" s="388"/>
      <c r="AL108" s="388"/>
      <c r="AM108" s="388"/>
      <c r="AN108" s="388"/>
      <c r="AO108" s="388"/>
      <c r="AP108" s="388"/>
    </row>
    <row r="109" spans="1:42" ht="15">
      <c r="A109" s="117" t="s">
        <v>287</v>
      </c>
      <c r="B109" s="114" t="s">
        <v>147</v>
      </c>
      <c r="C109" s="115" t="s">
        <v>376</v>
      </c>
      <c r="D109" s="114" t="s">
        <v>154</v>
      </c>
      <c r="E109" s="141">
        <f>SUMIFS('PIB-Mpal 2015-2020 Corrient '!H$5:H$759,'PIB-Mpal 2015-2020 Corrient '!$A$5:$A$759,$W$2,'PIB-Mpal 2015-2020 Corrient '!$E$5:$E$759,$A109)</f>
        <v>115.40238627473437</v>
      </c>
      <c r="F109" s="141">
        <f>SUMIFS('PIB-Mpal 2015-2020 Corrient '!I$5:I$759,'PIB-Mpal 2015-2020 Corrient '!$A$5:$A$759,$W$2,'PIB-Mpal 2015-2020 Corrient '!$E$5:$E$759,$A109)</f>
        <v>0</v>
      </c>
      <c r="G109" s="141">
        <f>SUMIFS('PIB-Mpal 2015-2020 Corrient '!K$5:K$759,'PIB-Mpal 2015-2020 Corrient '!$A$5:$A$759,$W$2,'PIB-Mpal 2015-2020 Corrient '!$E$5:$E$759,$A109)</f>
        <v>7.951029933471361</v>
      </c>
      <c r="H109" s="141">
        <f>SUMIFS('PIB-Mpal 2015-2020 Corrient '!L$5:L$759,'PIB-Mpal 2015-2020 Corrient '!$A$5:$A$759,$W$2,'PIB-Mpal 2015-2020 Corrient '!$E$5:$E$759,$A109)</f>
        <v>7.397036441702337</v>
      </c>
      <c r="I109" s="141">
        <f>SUMIFS('PIB-Mpal 2015-2020 Corrient '!N$5:N$759,'PIB-Mpal 2015-2020 Corrient '!$A$5:$A$759,$W$2,'PIB-Mpal 2015-2020 Corrient '!$E$5:$E$759,$A109)</f>
        <v>4.984568916050632</v>
      </c>
      <c r="J109" s="141">
        <f>SUMIFS('PIB-Mpal 2015-2020 Corrient '!O$5:O$759,'PIB-Mpal 2015-2020 Corrient '!$A$5:$A$759,$W$2,'PIB-Mpal 2015-2020 Corrient '!$E$5:$E$759,$A109)</f>
        <v>28.666516692250887</v>
      </c>
      <c r="K109" s="141">
        <f>SUMIFS('PIB-Mpal 2015-2020 Corrient '!P$5:P$759,'PIB-Mpal 2015-2020 Corrient '!$A$5:$A$759,$W$2,'PIB-Mpal 2015-2020 Corrient '!$E$5:$E$759,$A109)</f>
        <v>6.180722761475598</v>
      </c>
      <c r="L109" s="141">
        <f>SUMIFS('PIB-Mpal 2015-2020 Corrient '!Q$5:Q$759,'PIB-Mpal 2015-2020 Corrient '!$A$5:$A$759,$W$2,'PIB-Mpal 2015-2020 Corrient '!$E$5:$E$759,$A109)</f>
        <v>4.1119020194118185</v>
      </c>
      <c r="M109" s="141">
        <f>SUMIFS('PIB-Mpal 2015-2020 Corrient '!R$5:R$759,'PIB-Mpal 2015-2020 Corrient '!$A$5:$A$759,$W$2,'PIB-Mpal 2015-2020 Corrient '!$E$5:$E$759,$A109)</f>
        <v>13.866629117064862</v>
      </c>
      <c r="N109" s="141">
        <f>SUMIFS('PIB-Mpal 2015-2020 Corrient '!S$5:S$759,'PIB-Mpal 2015-2020 Corrient '!$A$5:$A$759,$W$2,'PIB-Mpal 2015-2020 Corrient '!$E$5:$E$759,$A109)</f>
        <v>17.33452799150644</v>
      </c>
      <c r="O109" s="141">
        <f>SUMIFS('PIB-Mpal 2015-2020 Corrient '!T$5:T$759,'PIB-Mpal 2015-2020 Corrient '!$A$5:$A$759,$W$2,'PIB-Mpal 2015-2020 Corrient '!$E$5:$E$759,$A109)</f>
        <v>29.31464396798601</v>
      </c>
      <c r="P109" s="246">
        <f>SUMIFS('PIB-Mpal 2015-2020 Corrient '!U$5:U$759,'PIB-Mpal 2015-2020 Corrient '!$A$5:$A$759,$W$2,'PIB-Mpal 2015-2020 Corrient '!$E$5:$E$759,$A109)</f>
        <v>5.2320818799481446</v>
      </c>
      <c r="Q109" s="252">
        <f>SUMIFS('PIB-Mpal 2015-2020 Corrient '!J$5:J$759,'PIB-Mpal 2015-2020 Corrient '!$A$5:$A$759,$W$2,'PIB-Mpal 2015-2020 Corrient '!$E$5:$E$759,$A109)</f>
        <v>115.40238627473437</v>
      </c>
      <c r="R109" s="142">
        <f>SUMIFS('PIB-Mpal 2015-2020 Corrient '!M$5:M$759,'PIB-Mpal 2015-2020 Corrient '!$A$5:$A$759,$W$2,'PIB-Mpal 2015-2020 Corrient '!$E$5:$E$759,$A109)</f>
        <v>15.348066375173698</v>
      </c>
      <c r="S109" s="143">
        <f>SUMIFS('PIB-Mpal 2015-2020 Corrient '!V$5:V$759,'PIB-Mpal 2015-2020 Corrient '!$A$5:$A$759,$W$2,'PIB-Mpal 2015-2020 Corrient '!$E$5:$E$759,$A109)</f>
        <v>109.69159334569439</v>
      </c>
      <c r="T109" s="307">
        <f>SUMIFS('PIB-Mpal 2015-2020 Corrient '!W$5:W$759,'PIB-Mpal 2015-2020 Corrient '!$A$5:$A$759,$W$2,'PIB-Mpal 2015-2020 Corrient '!$E$5:$E$759,$A109)</f>
        <v>240.44204599560246</v>
      </c>
      <c r="U109" s="300">
        <f>SUMIFS('PIB-Mpal 2015-2020 Corrient '!X$5:X$759,'PIB-Mpal 2015-2020 Corrient '!$A$5:$A$759,$W$2,'PIB-Mpal 2015-2020 Corrient '!$E$5:$E$759,$A109)</f>
        <v>22.28468010110589</v>
      </c>
      <c r="V109" s="181">
        <f>SUMIFS('PIB-Mpal 2015-2020 Corrient '!Y$5:Y$759,'PIB-Mpal 2015-2020 Corrient '!$A$5:$A$759,$W$2,'PIB-Mpal 2015-2020 Corrient '!$E$5:$E$759,$A109)</f>
        <v>262.7267260967084</v>
      </c>
      <c r="W109" s="185">
        <f t="shared" si="14"/>
        <v>0.0017705561423031846</v>
      </c>
      <c r="X109" s="379">
        <f>INDEX(POBLACION!$C$4:$W$128,MATCH(A109,POBLACION!$A$4:$A$128,0),MATCH($W$2,POBLACION!$C$3:$W$3,0))</f>
        <v>16059</v>
      </c>
      <c r="Y109" s="369">
        <f t="shared" si="15"/>
        <v>14972.417086717882</v>
      </c>
      <c r="Z109" s="381">
        <f t="shared" si="16"/>
        <v>16360.092539803747</v>
      </c>
      <c r="AA109" s="384">
        <f t="shared" si="17"/>
        <v>4.175291916755037</v>
      </c>
      <c r="AB109" s="384">
        <f t="shared" si="18"/>
        <v>4.213785755900858</v>
      </c>
      <c r="AG109" s="393"/>
      <c r="AH109" s="394"/>
      <c r="AI109" s="395"/>
      <c r="AJ109" s="388"/>
      <c r="AK109" s="388"/>
      <c r="AL109" s="388"/>
      <c r="AM109" s="388"/>
      <c r="AN109" s="388"/>
      <c r="AO109" s="388"/>
      <c r="AP109" s="388"/>
    </row>
    <row r="110" spans="1:42" ht="15">
      <c r="A110" s="117" t="s">
        <v>288</v>
      </c>
      <c r="B110" s="114" t="s">
        <v>147</v>
      </c>
      <c r="C110" s="115" t="s">
        <v>383</v>
      </c>
      <c r="D110" s="114" t="s">
        <v>156</v>
      </c>
      <c r="E110" s="141">
        <f>SUMIFS('PIB-Mpal 2015-2020 Corrient '!H$5:H$759,'PIB-Mpal 2015-2020 Corrient '!$A$5:$A$759,$W$2,'PIB-Mpal 2015-2020 Corrient '!$E$5:$E$759,$A110)</f>
        <v>16.42096735640491</v>
      </c>
      <c r="F110" s="141">
        <f>SUMIFS('PIB-Mpal 2015-2020 Corrient '!I$5:I$759,'PIB-Mpal 2015-2020 Corrient '!$A$5:$A$759,$W$2,'PIB-Mpal 2015-2020 Corrient '!$E$5:$E$759,$A110)</f>
        <v>0</v>
      </c>
      <c r="G110" s="141">
        <f>SUMIFS('PIB-Mpal 2015-2020 Corrient '!K$5:K$759,'PIB-Mpal 2015-2020 Corrient '!$A$5:$A$759,$W$2,'PIB-Mpal 2015-2020 Corrient '!$E$5:$E$759,$A110)</f>
        <v>2.3330001541073764</v>
      </c>
      <c r="H110" s="141">
        <f>SUMIFS('PIB-Mpal 2015-2020 Corrient '!L$5:L$759,'PIB-Mpal 2015-2020 Corrient '!$A$5:$A$759,$W$2,'PIB-Mpal 2015-2020 Corrient '!$E$5:$E$759,$A110)</f>
        <v>1.7464391774910042</v>
      </c>
      <c r="I110" s="141">
        <f>SUMIFS('PIB-Mpal 2015-2020 Corrient '!N$5:N$759,'PIB-Mpal 2015-2020 Corrient '!$A$5:$A$759,$W$2,'PIB-Mpal 2015-2020 Corrient '!$E$5:$E$759,$A110)</f>
        <v>7.784775426903841</v>
      </c>
      <c r="J110" s="141">
        <f>SUMIFS('PIB-Mpal 2015-2020 Corrient '!O$5:O$759,'PIB-Mpal 2015-2020 Corrient '!$A$5:$A$759,$W$2,'PIB-Mpal 2015-2020 Corrient '!$E$5:$E$759,$A110)</f>
        <v>6.918797815580102</v>
      </c>
      <c r="K110" s="141">
        <f>SUMIFS('PIB-Mpal 2015-2020 Corrient '!P$5:P$759,'PIB-Mpal 2015-2020 Corrient '!$A$5:$A$759,$W$2,'PIB-Mpal 2015-2020 Corrient '!$E$5:$E$759,$A110)</f>
        <v>1.5062533856605809</v>
      </c>
      <c r="L110" s="141">
        <f>SUMIFS('PIB-Mpal 2015-2020 Corrient '!Q$5:Q$759,'PIB-Mpal 2015-2020 Corrient '!$A$5:$A$759,$W$2,'PIB-Mpal 2015-2020 Corrient '!$E$5:$E$759,$A110)</f>
        <v>1.0417275578730285</v>
      </c>
      <c r="M110" s="141">
        <f>SUMIFS('PIB-Mpal 2015-2020 Corrient '!R$5:R$759,'PIB-Mpal 2015-2020 Corrient '!$A$5:$A$759,$W$2,'PIB-Mpal 2015-2020 Corrient '!$E$5:$E$759,$A110)</f>
        <v>2.980286928298199</v>
      </c>
      <c r="N110" s="141">
        <f>SUMIFS('PIB-Mpal 2015-2020 Corrient '!S$5:S$759,'PIB-Mpal 2015-2020 Corrient '!$A$5:$A$759,$W$2,'PIB-Mpal 2015-2020 Corrient '!$E$5:$E$759,$A110)</f>
        <v>5.338804437933974</v>
      </c>
      <c r="O110" s="141">
        <f>SUMIFS('PIB-Mpal 2015-2020 Corrient '!T$5:T$759,'PIB-Mpal 2015-2020 Corrient '!$A$5:$A$759,$W$2,'PIB-Mpal 2015-2020 Corrient '!$E$5:$E$759,$A110)</f>
        <v>10.283507166435555</v>
      </c>
      <c r="P110" s="246">
        <f>SUMIFS('PIB-Mpal 2015-2020 Corrient '!U$5:U$759,'PIB-Mpal 2015-2020 Corrient '!$A$5:$A$759,$W$2,'PIB-Mpal 2015-2020 Corrient '!$E$5:$E$759,$A110)</f>
        <v>1.2123090379384704</v>
      </c>
      <c r="Q110" s="252">
        <f>SUMIFS('PIB-Mpal 2015-2020 Corrient '!J$5:J$759,'PIB-Mpal 2015-2020 Corrient '!$A$5:$A$759,$W$2,'PIB-Mpal 2015-2020 Corrient '!$E$5:$E$759,$A110)</f>
        <v>16.42096735640491</v>
      </c>
      <c r="R110" s="142">
        <f>SUMIFS('PIB-Mpal 2015-2020 Corrient '!M$5:M$759,'PIB-Mpal 2015-2020 Corrient '!$A$5:$A$759,$W$2,'PIB-Mpal 2015-2020 Corrient '!$E$5:$E$759,$A110)</f>
        <v>4.079439331598381</v>
      </c>
      <c r="S110" s="143">
        <f>SUMIFS('PIB-Mpal 2015-2020 Corrient '!V$5:V$759,'PIB-Mpal 2015-2020 Corrient '!$A$5:$A$759,$W$2,'PIB-Mpal 2015-2020 Corrient '!$E$5:$E$759,$A110)</f>
        <v>37.066461756623745</v>
      </c>
      <c r="T110" s="307">
        <f>SUMIFS('PIB-Mpal 2015-2020 Corrient '!W$5:W$759,'PIB-Mpal 2015-2020 Corrient '!$A$5:$A$759,$W$2,'PIB-Mpal 2015-2020 Corrient '!$E$5:$E$759,$A110)</f>
        <v>57.56686844462704</v>
      </c>
      <c r="U110" s="300">
        <f>SUMIFS('PIB-Mpal 2015-2020 Corrient '!X$5:X$759,'PIB-Mpal 2015-2020 Corrient '!$A$5:$A$759,$W$2,'PIB-Mpal 2015-2020 Corrient '!$E$5:$E$759,$A110)</f>
        <v>5.335249004336663</v>
      </c>
      <c r="V110" s="181">
        <f>SUMIFS('PIB-Mpal 2015-2020 Corrient '!Y$5:Y$759,'PIB-Mpal 2015-2020 Corrient '!$A$5:$A$759,$W$2,'PIB-Mpal 2015-2020 Corrient '!$E$5:$E$759,$A110)</f>
        <v>62.9021174489637</v>
      </c>
      <c r="W110" s="185">
        <f t="shared" si="14"/>
        <v>0.0004239071223083092</v>
      </c>
      <c r="X110" s="379">
        <f>INDEX(POBLACION!$C$4:$W$128,MATCH(A110,POBLACION!$A$4:$A$128,0),MATCH($W$2,POBLACION!$C$3:$W$3,0))</f>
        <v>4813</v>
      </c>
      <c r="Y110" s="369">
        <f t="shared" si="15"/>
        <v>11960.704019245177</v>
      </c>
      <c r="Z110" s="381">
        <f t="shared" si="16"/>
        <v>13069.212019315126</v>
      </c>
      <c r="AA110" s="384">
        <f t="shared" si="17"/>
        <v>4.077756743421182</v>
      </c>
      <c r="AB110" s="384">
        <f t="shared" si="18"/>
        <v>4.116249403496408</v>
      </c>
      <c r="AG110" s="393"/>
      <c r="AH110" s="394"/>
      <c r="AI110" s="395"/>
      <c r="AJ110" s="388"/>
      <c r="AK110" s="388"/>
      <c r="AL110" s="388"/>
      <c r="AM110" s="388"/>
      <c r="AN110" s="388"/>
      <c r="AO110" s="388"/>
      <c r="AP110" s="388"/>
    </row>
    <row r="111" spans="1:42" ht="15">
      <c r="A111" s="117" t="s">
        <v>289</v>
      </c>
      <c r="B111" s="114" t="s">
        <v>147</v>
      </c>
      <c r="C111" s="115" t="s">
        <v>382</v>
      </c>
      <c r="D111" s="114" t="s">
        <v>157</v>
      </c>
      <c r="E111" s="141">
        <f>SUMIFS('PIB-Mpal 2015-2020 Corrient '!H$5:H$759,'PIB-Mpal 2015-2020 Corrient '!$A$5:$A$759,$W$2,'PIB-Mpal 2015-2020 Corrient '!$E$5:$E$759,$A111)</f>
        <v>108.23540144087671</v>
      </c>
      <c r="F111" s="141">
        <f>SUMIFS('PIB-Mpal 2015-2020 Corrient '!I$5:I$759,'PIB-Mpal 2015-2020 Corrient '!$A$5:$A$759,$W$2,'PIB-Mpal 2015-2020 Corrient '!$E$5:$E$759,$A111)</f>
        <v>0</v>
      </c>
      <c r="G111" s="141">
        <f>SUMIFS('PIB-Mpal 2015-2020 Corrient '!K$5:K$759,'PIB-Mpal 2015-2020 Corrient '!$A$5:$A$759,$W$2,'PIB-Mpal 2015-2020 Corrient '!$E$5:$E$759,$A111)</f>
        <v>9.390928975007391</v>
      </c>
      <c r="H111" s="141">
        <f>SUMIFS('PIB-Mpal 2015-2020 Corrient '!L$5:L$759,'PIB-Mpal 2015-2020 Corrient '!$A$5:$A$759,$W$2,'PIB-Mpal 2015-2020 Corrient '!$E$5:$E$759,$A111)</f>
        <v>12.918036780907585</v>
      </c>
      <c r="I111" s="141">
        <f>SUMIFS('PIB-Mpal 2015-2020 Corrient '!N$5:N$759,'PIB-Mpal 2015-2020 Corrient '!$A$5:$A$759,$W$2,'PIB-Mpal 2015-2020 Corrient '!$E$5:$E$759,$A111)</f>
        <v>4.4009130020956535</v>
      </c>
      <c r="J111" s="141">
        <f>SUMIFS('PIB-Mpal 2015-2020 Corrient '!O$5:O$759,'PIB-Mpal 2015-2020 Corrient '!$A$5:$A$759,$W$2,'PIB-Mpal 2015-2020 Corrient '!$E$5:$E$759,$A111)</f>
        <v>62.33259985464452</v>
      </c>
      <c r="K111" s="141">
        <f>SUMIFS('PIB-Mpal 2015-2020 Corrient '!P$5:P$759,'PIB-Mpal 2015-2020 Corrient '!$A$5:$A$759,$W$2,'PIB-Mpal 2015-2020 Corrient '!$E$5:$E$759,$A111)</f>
        <v>11.453295032436976</v>
      </c>
      <c r="L111" s="141">
        <f>SUMIFS('PIB-Mpal 2015-2020 Corrient '!Q$5:Q$759,'PIB-Mpal 2015-2020 Corrient '!$A$5:$A$759,$W$2,'PIB-Mpal 2015-2020 Corrient '!$E$5:$E$759,$A111)</f>
        <v>13.862858288322283</v>
      </c>
      <c r="M111" s="141">
        <f>SUMIFS('PIB-Mpal 2015-2020 Corrient '!R$5:R$759,'PIB-Mpal 2015-2020 Corrient '!$A$5:$A$759,$W$2,'PIB-Mpal 2015-2020 Corrient '!$E$5:$E$759,$A111)</f>
        <v>29.97241361539089</v>
      </c>
      <c r="N111" s="141">
        <f>SUMIFS('PIB-Mpal 2015-2020 Corrient '!S$5:S$759,'PIB-Mpal 2015-2020 Corrient '!$A$5:$A$759,$W$2,'PIB-Mpal 2015-2020 Corrient '!$E$5:$E$759,$A111)</f>
        <v>31.730413193634643</v>
      </c>
      <c r="O111" s="141">
        <f>SUMIFS('PIB-Mpal 2015-2020 Corrient '!T$5:T$759,'PIB-Mpal 2015-2020 Corrient '!$A$5:$A$759,$W$2,'PIB-Mpal 2015-2020 Corrient '!$E$5:$E$759,$A111)</f>
        <v>60.178252625931854</v>
      </c>
      <c r="P111" s="246">
        <f>SUMIFS('PIB-Mpal 2015-2020 Corrient '!U$5:U$759,'PIB-Mpal 2015-2020 Corrient '!$A$5:$A$759,$W$2,'PIB-Mpal 2015-2020 Corrient '!$E$5:$E$759,$A111)</f>
        <v>10.155873639494892</v>
      </c>
      <c r="Q111" s="252">
        <f>SUMIFS('PIB-Mpal 2015-2020 Corrient '!J$5:J$759,'PIB-Mpal 2015-2020 Corrient '!$A$5:$A$759,$W$2,'PIB-Mpal 2015-2020 Corrient '!$E$5:$E$759,$A111)</f>
        <v>108.23540144087671</v>
      </c>
      <c r="R111" s="142">
        <f>SUMIFS('PIB-Mpal 2015-2020 Corrient '!M$5:M$759,'PIB-Mpal 2015-2020 Corrient '!$A$5:$A$759,$W$2,'PIB-Mpal 2015-2020 Corrient '!$E$5:$E$759,$A111)</f>
        <v>22.308965755914976</v>
      </c>
      <c r="S111" s="143">
        <f>SUMIFS('PIB-Mpal 2015-2020 Corrient '!V$5:V$759,'PIB-Mpal 2015-2020 Corrient '!$A$5:$A$759,$W$2,'PIB-Mpal 2015-2020 Corrient '!$E$5:$E$759,$A111)</f>
        <v>224.08661925195173</v>
      </c>
      <c r="T111" s="307">
        <f>SUMIFS('PIB-Mpal 2015-2020 Corrient '!W$5:W$759,'PIB-Mpal 2015-2020 Corrient '!$A$5:$A$759,$W$2,'PIB-Mpal 2015-2020 Corrient '!$E$5:$E$759,$A111)</f>
        <v>354.63098644874344</v>
      </c>
      <c r="U111" s="300">
        <f>SUMIFS('PIB-Mpal 2015-2020 Corrient '!X$5:X$759,'PIB-Mpal 2015-2020 Corrient '!$A$5:$A$759,$W$2,'PIB-Mpal 2015-2020 Corrient '!$E$5:$E$759,$A111)</f>
        <v>32.86696914921902</v>
      </c>
      <c r="V111" s="181">
        <f>SUMIFS('PIB-Mpal 2015-2020 Corrient '!Y$5:Y$759,'PIB-Mpal 2015-2020 Corrient '!$A$5:$A$759,$W$2,'PIB-Mpal 2015-2020 Corrient '!$E$5:$E$759,$A111)</f>
        <v>387.49795559796246</v>
      </c>
      <c r="W111" s="185">
        <f t="shared" si="14"/>
        <v>0.0026114088033866566</v>
      </c>
      <c r="X111" s="379">
        <f>INDEX(POBLACION!$C$4:$W$128,MATCH(A111,POBLACION!$A$4:$A$128,0),MATCH($W$2,POBLACION!$C$3:$W$3,0))</f>
        <v>26828</v>
      </c>
      <c r="Y111" s="369">
        <f t="shared" si="15"/>
        <v>13218.688923838656</v>
      </c>
      <c r="Z111" s="381">
        <f t="shared" si="16"/>
        <v>14443.788415012765</v>
      </c>
      <c r="AA111" s="384">
        <f t="shared" si="17"/>
        <v>4.121188382428101</v>
      </c>
      <c r="AB111" s="384">
        <f t="shared" si="18"/>
        <v>4.159681117883739</v>
      </c>
      <c r="AG111" s="393"/>
      <c r="AH111" s="394"/>
      <c r="AI111" s="395"/>
      <c r="AJ111" s="388"/>
      <c r="AK111" s="388"/>
      <c r="AL111" s="388"/>
      <c r="AM111" s="388"/>
      <c r="AN111" s="388"/>
      <c r="AO111" s="388"/>
      <c r="AP111" s="388"/>
    </row>
    <row r="112" spans="1:42" ht="15">
      <c r="A112" s="117" t="s">
        <v>290</v>
      </c>
      <c r="B112" s="114" t="s">
        <v>147</v>
      </c>
      <c r="C112" s="115" t="s">
        <v>376</v>
      </c>
      <c r="D112" s="114" t="s">
        <v>158</v>
      </c>
      <c r="E112" s="141">
        <f>SUMIFS('PIB-Mpal 2015-2020 Corrient '!H$5:H$759,'PIB-Mpal 2015-2020 Corrient '!$A$5:$A$759,$W$2,'PIB-Mpal 2015-2020 Corrient '!$E$5:$E$759,$A112)</f>
        <v>135.40370577384311</v>
      </c>
      <c r="F112" s="141">
        <f>SUMIFS('PIB-Mpal 2015-2020 Corrient '!I$5:I$759,'PIB-Mpal 2015-2020 Corrient '!$A$5:$A$759,$W$2,'PIB-Mpal 2015-2020 Corrient '!$E$5:$E$759,$A112)</f>
        <v>0</v>
      </c>
      <c r="G112" s="141">
        <f>SUMIFS('PIB-Mpal 2015-2020 Corrient '!K$5:K$759,'PIB-Mpal 2015-2020 Corrient '!$A$5:$A$759,$W$2,'PIB-Mpal 2015-2020 Corrient '!$E$5:$E$759,$A112)</f>
        <v>10.578364323068808</v>
      </c>
      <c r="H112" s="141">
        <f>SUMIFS('PIB-Mpal 2015-2020 Corrient '!L$5:L$759,'PIB-Mpal 2015-2020 Corrient '!$A$5:$A$759,$W$2,'PIB-Mpal 2015-2020 Corrient '!$E$5:$E$759,$A112)</f>
        <v>10.302793864786171</v>
      </c>
      <c r="I112" s="141">
        <f>SUMIFS('PIB-Mpal 2015-2020 Corrient '!N$5:N$759,'PIB-Mpal 2015-2020 Corrient '!$A$5:$A$759,$W$2,'PIB-Mpal 2015-2020 Corrient '!$E$5:$E$759,$A112)</f>
        <v>12.15071350523347</v>
      </c>
      <c r="J112" s="141">
        <f>SUMIFS('PIB-Mpal 2015-2020 Corrient '!O$5:O$759,'PIB-Mpal 2015-2020 Corrient '!$A$5:$A$759,$W$2,'PIB-Mpal 2015-2020 Corrient '!$E$5:$E$759,$A112)</f>
        <v>43.186927210799595</v>
      </c>
      <c r="K112" s="141">
        <f>SUMIFS('PIB-Mpal 2015-2020 Corrient '!P$5:P$759,'PIB-Mpal 2015-2020 Corrient '!$A$5:$A$759,$W$2,'PIB-Mpal 2015-2020 Corrient '!$E$5:$E$759,$A112)</f>
        <v>9.346920587028634</v>
      </c>
      <c r="L112" s="141">
        <f>SUMIFS('PIB-Mpal 2015-2020 Corrient '!Q$5:Q$759,'PIB-Mpal 2015-2020 Corrient '!$A$5:$A$759,$W$2,'PIB-Mpal 2015-2020 Corrient '!$E$5:$E$759,$A112)</f>
        <v>6.514084482812361</v>
      </c>
      <c r="M112" s="141">
        <f>SUMIFS('PIB-Mpal 2015-2020 Corrient '!R$5:R$759,'PIB-Mpal 2015-2020 Corrient '!$A$5:$A$759,$W$2,'PIB-Mpal 2015-2020 Corrient '!$E$5:$E$759,$A112)</f>
        <v>19.238299002506327</v>
      </c>
      <c r="N112" s="141">
        <f>SUMIFS('PIB-Mpal 2015-2020 Corrient '!S$5:S$759,'PIB-Mpal 2015-2020 Corrient '!$A$5:$A$759,$W$2,'PIB-Mpal 2015-2020 Corrient '!$E$5:$E$759,$A112)</f>
        <v>23.74094836418589</v>
      </c>
      <c r="O112" s="141">
        <f>SUMIFS('PIB-Mpal 2015-2020 Corrient '!T$5:T$759,'PIB-Mpal 2015-2020 Corrient '!$A$5:$A$759,$W$2,'PIB-Mpal 2015-2020 Corrient '!$E$5:$E$759,$A112)</f>
        <v>32.32115832315066</v>
      </c>
      <c r="P112" s="246">
        <f>SUMIFS('PIB-Mpal 2015-2020 Corrient '!U$5:U$759,'PIB-Mpal 2015-2020 Corrient '!$A$5:$A$759,$W$2,'PIB-Mpal 2015-2020 Corrient '!$E$5:$E$759,$A112)</f>
        <v>7.771370083856113</v>
      </c>
      <c r="Q112" s="252">
        <f>SUMIFS('PIB-Mpal 2015-2020 Corrient '!J$5:J$759,'PIB-Mpal 2015-2020 Corrient '!$A$5:$A$759,$W$2,'PIB-Mpal 2015-2020 Corrient '!$E$5:$E$759,$A112)</f>
        <v>135.40370577384311</v>
      </c>
      <c r="R112" s="142">
        <f>SUMIFS('PIB-Mpal 2015-2020 Corrient '!M$5:M$759,'PIB-Mpal 2015-2020 Corrient '!$A$5:$A$759,$W$2,'PIB-Mpal 2015-2020 Corrient '!$E$5:$E$759,$A112)</f>
        <v>20.88115818785498</v>
      </c>
      <c r="S112" s="143">
        <f>SUMIFS('PIB-Mpal 2015-2020 Corrient '!V$5:V$759,'PIB-Mpal 2015-2020 Corrient '!$A$5:$A$759,$W$2,'PIB-Mpal 2015-2020 Corrient '!$E$5:$E$759,$A112)</f>
        <v>154.27042155957304</v>
      </c>
      <c r="T112" s="307">
        <f>SUMIFS('PIB-Mpal 2015-2020 Corrient '!W$5:W$759,'PIB-Mpal 2015-2020 Corrient '!$A$5:$A$759,$W$2,'PIB-Mpal 2015-2020 Corrient '!$E$5:$E$759,$A112)</f>
        <v>310.5552855212711</v>
      </c>
      <c r="U112" s="300">
        <f>SUMIFS('PIB-Mpal 2015-2020 Corrient '!X$5:X$759,'PIB-Mpal 2015-2020 Corrient '!$A$5:$A$759,$W$2,'PIB-Mpal 2015-2020 Corrient '!$E$5:$E$759,$A112)</f>
        <v>28.78272518418771</v>
      </c>
      <c r="V112" s="181">
        <f>SUMIFS('PIB-Mpal 2015-2020 Corrient '!Y$5:Y$759,'PIB-Mpal 2015-2020 Corrient '!$A$5:$A$759,$W$2,'PIB-Mpal 2015-2020 Corrient '!$E$5:$E$759,$A112)</f>
        <v>339.3380107054588</v>
      </c>
      <c r="W112" s="185">
        <f t="shared" si="14"/>
        <v>0.0022868514676741957</v>
      </c>
      <c r="X112" s="379">
        <f>INDEX(POBLACION!$C$4:$W$128,MATCH(A112,POBLACION!$A$4:$A$128,0),MATCH($W$2,POBLACION!$C$3:$W$3,0))</f>
        <v>21997</v>
      </c>
      <c r="Y112" s="369">
        <f t="shared" si="15"/>
        <v>14118.074533857849</v>
      </c>
      <c r="Z112" s="381">
        <f t="shared" si="16"/>
        <v>15426.558653700906</v>
      </c>
      <c r="AA112" s="384">
        <f t="shared" si="17"/>
        <v>4.149775470346018</v>
      </c>
      <c r="AB112" s="384">
        <f t="shared" si="18"/>
        <v>4.1882690547476535</v>
      </c>
      <c r="AG112" s="393"/>
      <c r="AH112" s="394"/>
      <c r="AI112" s="395"/>
      <c r="AJ112" s="388"/>
      <c r="AK112" s="388"/>
      <c r="AL112" s="388"/>
      <c r="AM112" s="388"/>
      <c r="AN112" s="388"/>
      <c r="AO112" s="388"/>
      <c r="AP112" s="388"/>
    </row>
    <row r="113" spans="1:42" ht="15">
      <c r="A113" s="117" t="s">
        <v>291</v>
      </c>
      <c r="B113" s="114" t="s">
        <v>147</v>
      </c>
      <c r="C113" s="115" t="s">
        <v>383</v>
      </c>
      <c r="D113" s="114" t="s">
        <v>159</v>
      </c>
      <c r="E113" s="141">
        <f>SUMIFS('PIB-Mpal 2015-2020 Corrient '!H$5:H$759,'PIB-Mpal 2015-2020 Corrient '!$A$5:$A$759,$W$2,'PIB-Mpal 2015-2020 Corrient '!$E$5:$E$759,$A113)</f>
        <v>166.27784632711897</v>
      </c>
      <c r="F113" s="141">
        <f>SUMIFS('PIB-Mpal 2015-2020 Corrient '!I$5:I$759,'PIB-Mpal 2015-2020 Corrient '!$A$5:$A$759,$W$2,'PIB-Mpal 2015-2020 Corrient '!$E$5:$E$759,$A113)</f>
        <v>0</v>
      </c>
      <c r="G113" s="141">
        <f>SUMIFS('PIB-Mpal 2015-2020 Corrient '!K$5:K$759,'PIB-Mpal 2015-2020 Corrient '!$A$5:$A$759,$W$2,'PIB-Mpal 2015-2020 Corrient '!$E$5:$E$759,$A113)</f>
        <v>11.46780107006861</v>
      </c>
      <c r="H113" s="141">
        <f>SUMIFS('PIB-Mpal 2015-2020 Corrient '!L$5:L$759,'PIB-Mpal 2015-2020 Corrient '!$A$5:$A$759,$W$2,'PIB-Mpal 2015-2020 Corrient '!$E$5:$E$759,$A113)</f>
        <v>15.102573173187391</v>
      </c>
      <c r="I113" s="141">
        <f>SUMIFS('PIB-Mpal 2015-2020 Corrient '!N$5:N$759,'PIB-Mpal 2015-2020 Corrient '!$A$5:$A$759,$W$2,'PIB-Mpal 2015-2020 Corrient '!$E$5:$E$759,$A113)</f>
        <v>10.19072300728565</v>
      </c>
      <c r="J113" s="141">
        <f>SUMIFS('PIB-Mpal 2015-2020 Corrient '!O$5:O$759,'PIB-Mpal 2015-2020 Corrient '!$A$5:$A$759,$W$2,'PIB-Mpal 2015-2020 Corrient '!$E$5:$E$759,$A113)</f>
        <v>47.47247982172885</v>
      </c>
      <c r="K113" s="141">
        <f>SUMIFS('PIB-Mpal 2015-2020 Corrient '!P$5:P$759,'PIB-Mpal 2015-2020 Corrient '!$A$5:$A$759,$W$2,'PIB-Mpal 2015-2020 Corrient '!$E$5:$E$759,$A113)</f>
        <v>10.50758995093835</v>
      </c>
      <c r="L113" s="141">
        <f>SUMIFS('PIB-Mpal 2015-2020 Corrient '!Q$5:Q$759,'PIB-Mpal 2015-2020 Corrient '!$A$5:$A$759,$W$2,'PIB-Mpal 2015-2020 Corrient '!$E$5:$E$759,$A113)</f>
        <v>6.810910443658053</v>
      </c>
      <c r="M113" s="141">
        <f>SUMIFS('PIB-Mpal 2015-2020 Corrient '!R$5:R$759,'PIB-Mpal 2015-2020 Corrient '!$A$5:$A$759,$W$2,'PIB-Mpal 2015-2020 Corrient '!$E$5:$E$759,$A113)</f>
        <v>24.778955121562575</v>
      </c>
      <c r="N113" s="141">
        <f>SUMIFS('PIB-Mpal 2015-2020 Corrient '!S$5:S$759,'PIB-Mpal 2015-2020 Corrient '!$A$5:$A$759,$W$2,'PIB-Mpal 2015-2020 Corrient '!$E$5:$E$759,$A113)</f>
        <v>30.964582108201217</v>
      </c>
      <c r="O113" s="141">
        <f>SUMIFS('PIB-Mpal 2015-2020 Corrient '!T$5:T$759,'PIB-Mpal 2015-2020 Corrient '!$A$5:$A$759,$W$2,'PIB-Mpal 2015-2020 Corrient '!$E$5:$E$759,$A113)</f>
        <v>51.300644248025336</v>
      </c>
      <c r="P113" s="246">
        <f>SUMIFS('PIB-Mpal 2015-2020 Corrient '!U$5:U$759,'PIB-Mpal 2015-2020 Corrient '!$A$5:$A$759,$W$2,'PIB-Mpal 2015-2020 Corrient '!$E$5:$E$759,$A113)</f>
        <v>10.626091402176387</v>
      </c>
      <c r="Q113" s="252">
        <f>SUMIFS('PIB-Mpal 2015-2020 Corrient '!J$5:J$759,'PIB-Mpal 2015-2020 Corrient '!$A$5:$A$759,$W$2,'PIB-Mpal 2015-2020 Corrient '!$E$5:$E$759,$A113)</f>
        <v>166.27784632711897</v>
      </c>
      <c r="R113" s="142">
        <f>SUMIFS('PIB-Mpal 2015-2020 Corrient '!M$5:M$759,'PIB-Mpal 2015-2020 Corrient '!$A$5:$A$759,$W$2,'PIB-Mpal 2015-2020 Corrient '!$E$5:$E$759,$A113)</f>
        <v>26.570374243256</v>
      </c>
      <c r="S113" s="143">
        <f>SUMIFS('PIB-Mpal 2015-2020 Corrient '!V$5:V$759,'PIB-Mpal 2015-2020 Corrient '!$A$5:$A$759,$W$2,'PIB-Mpal 2015-2020 Corrient '!$E$5:$E$759,$A113)</f>
        <v>192.65197610357646</v>
      </c>
      <c r="T113" s="307">
        <f>SUMIFS('PIB-Mpal 2015-2020 Corrient '!W$5:W$759,'PIB-Mpal 2015-2020 Corrient '!$A$5:$A$759,$W$2,'PIB-Mpal 2015-2020 Corrient '!$E$5:$E$759,$A113)</f>
        <v>385.5001966739514</v>
      </c>
      <c r="U113" s="300">
        <f>SUMIFS('PIB-Mpal 2015-2020 Corrient '!X$5:X$759,'PIB-Mpal 2015-2020 Corrient '!$A$5:$A$759,$W$2,'PIB-Mpal 2015-2020 Corrient '!$E$5:$E$759,$A113)</f>
        <v>35.728712666816534</v>
      </c>
      <c r="V113" s="181">
        <f>SUMIFS('PIB-Mpal 2015-2020 Corrient '!Y$5:Y$759,'PIB-Mpal 2015-2020 Corrient '!$A$5:$A$759,$W$2,'PIB-Mpal 2015-2020 Corrient '!$E$5:$E$759,$A113)</f>
        <v>421.2289093407679</v>
      </c>
      <c r="W113" s="185">
        <f t="shared" si="14"/>
        <v>0.0028387269305614506</v>
      </c>
      <c r="X113" s="379">
        <f>INDEX(POBLACION!$C$4:$W$128,MATCH(A113,POBLACION!$A$4:$A$128,0),MATCH($W$2,POBLACION!$C$3:$W$3,0))</f>
        <v>25128</v>
      </c>
      <c r="Y113" s="369">
        <f t="shared" si="15"/>
        <v>15341.459593837608</v>
      </c>
      <c r="Z113" s="381">
        <f t="shared" si="16"/>
        <v>16763.328133586754</v>
      </c>
      <c r="AA113" s="384">
        <f t="shared" si="17"/>
        <v>4.185866680564335</v>
      </c>
      <c r="AB113" s="384">
        <f t="shared" si="18"/>
        <v>4.224360246189298</v>
      </c>
      <c r="AG113" s="393"/>
      <c r="AH113" s="394"/>
      <c r="AI113" s="395"/>
      <c r="AJ113" s="388"/>
      <c r="AK113" s="388"/>
      <c r="AL113" s="388"/>
      <c r="AM113" s="388"/>
      <c r="AN113" s="388"/>
      <c r="AO113" s="388"/>
      <c r="AP113" s="388"/>
    </row>
    <row r="114" spans="1:42" ht="15">
      <c r="A114" s="117" t="s">
        <v>292</v>
      </c>
      <c r="B114" s="114" t="s">
        <v>147</v>
      </c>
      <c r="C114" s="115" t="s">
        <v>382</v>
      </c>
      <c r="D114" s="114" t="s">
        <v>160</v>
      </c>
      <c r="E114" s="141">
        <f>SUMIFS('PIB-Mpal 2015-2020 Corrient '!H$5:H$759,'PIB-Mpal 2015-2020 Corrient '!$A$5:$A$759,$W$2,'PIB-Mpal 2015-2020 Corrient '!$E$5:$E$759,$A114)</f>
        <v>19.73971383163944</v>
      </c>
      <c r="F114" s="141">
        <f>SUMIFS('PIB-Mpal 2015-2020 Corrient '!I$5:I$759,'PIB-Mpal 2015-2020 Corrient '!$A$5:$A$759,$W$2,'PIB-Mpal 2015-2020 Corrient '!$E$5:$E$759,$A114)</f>
        <v>0</v>
      </c>
      <c r="G114" s="141">
        <f>SUMIFS('PIB-Mpal 2015-2020 Corrient '!K$5:K$759,'PIB-Mpal 2015-2020 Corrient '!$A$5:$A$759,$W$2,'PIB-Mpal 2015-2020 Corrient '!$E$5:$E$759,$A114)</f>
        <v>2.363345890224407</v>
      </c>
      <c r="H114" s="141">
        <f>SUMIFS('PIB-Mpal 2015-2020 Corrient '!L$5:L$759,'PIB-Mpal 2015-2020 Corrient '!$A$5:$A$759,$W$2,'PIB-Mpal 2015-2020 Corrient '!$E$5:$E$759,$A114)</f>
        <v>2.715065012613536</v>
      </c>
      <c r="I114" s="141">
        <f>SUMIFS('PIB-Mpal 2015-2020 Corrient '!N$5:N$759,'PIB-Mpal 2015-2020 Corrient '!$A$5:$A$759,$W$2,'PIB-Mpal 2015-2020 Corrient '!$E$5:$E$759,$A114)</f>
        <v>3.5136722777305374</v>
      </c>
      <c r="J114" s="141">
        <f>SUMIFS('PIB-Mpal 2015-2020 Corrient '!O$5:O$759,'PIB-Mpal 2015-2020 Corrient '!$A$5:$A$759,$W$2,'PIB-Mpal 2015-2020 Corrient '!$E$5:$E$759,$A114)</f>
        <v>13.160978695106168</v>
      </c>
      <c r="K114" s="141">
        <f>SUMIFS('PIB-Mpal 2015-2020 Corrient '!P$5:P$759,'PIB-Mpal 2015-2020 Corrient '!$A$5:$A$759,$W$2,'PIB-Mpal 2015-2020 Corrient '!$E$5:$E$759,$A114)</f>
        <v>2.68703146755373</v>
      </c>
      <c r="L114" s="141">
        <f>SUMIFS('PIB-Mpal 2015-2020 Corrient '!Q$5:Q$759,'PIB-Mpal 2015-2020 Corrient '!$A$5:$A$759,$W$2,'PIB-Mpal 2015-2020 Corrient '!$E$5:$E$759,$A114)</f>
        <v>1.3273894795382857</v>
      </c>
      <c r="M114" s="141">
        <f>SUMIFS('PIB-Mpal 2015-2020 Corrient '!R$5:R$759,'PIB-Mpal 2015-2020 Corrient '!$A$5:$A$759,$W$2,'PIB-Mpal 2015-2020 Corrient '!$E$5:$E$759,$A114)</f>
        <v>7.329871376131938</v>
      </c>
      <c r="N114" s="141">
        <f>SUMIFS('PIB-Mpal 2015-2020 Corrient '!S$5:S$759,'PIB-Mpal 2015-2020 Corrient '!$A$5:$A$759,$W$2,'PIB-Mpal 2015-2020 Corrient '!$E$5:$E$759,$A114)</f>
        <v>6.96581053113539</v>
      </c>
      <c r="O114" s="141">
        <f>SUMIFS('PIB-Mpal 2015-2020 Corrient '!T$5:T$759,'PIB-Mpal 2015-2020 Corrient '!$A$5:$A$759,$W$2,'PIB-Mpal 2015-2020 Corrient '!$E$5:$E$759,$A114)</f>
        <v>11.089315132611246</v>
      </c>
      <c r="P114" s="246">
        <f>SUMIFS('PIB-Mpal 2015-2020 Corrient '!U$5:U$759,'PIB-Mpal 2015-2020 Corrient '!$A$5:$A$759,$W$2,'PIB-Mpal 2015-2020 Corrient '!$E$5:$E$759,$A114)</f>
        <v>2.0484579815091237</v>
      </c>
      <c r="Q114" s="252">
        <f>SUMIFS('PIB-Mpal 2015-2020 Corrient '!J$5:J$759,'PIB-Mpal 2015-2020 Corrient '!$A$5:$A$759,$W$2,'PIB-Mpal 2015-2020 Corrient '!$E$5:$E$759,$A114)</f>
        <v>19.739713831639435</v>
      </c>
      <c r="R114" s="142">
        <f>SUMIFS('PIB-Mpal 2015-2020 Corrient '!M$5:M$759,'PIB-Mpal 2015-2020 Corrient '!$A$5:$A$759,$W$2,'PIB-Mpal 2015-2020 Corrient '!$E$5:$E$759,$A114)</f>
        <v>5.078410902837943</v>
      </c>
      <c r="S114" s="143">
        <f>SUMIFS('PIB-Mpal 2015-2020 Corrient '!V$5:V$759,'PIB-Mpal 2015-2020 Corrient '!$A$5:$A$759,$W$2,'PIB-Mpal 2015-2020 Corrient '!$E$5:$E$759,$A114)</f>
        <v>48.12252694131642</v>
      </c>
      <c r="T114" s="307">
        <f>SUMIFS('PIB-Mpal 2015-2020 Corrient '!W$5:W$759,'PIB-Mpal 2015-2020 Corrient '!$A$5:$A$759,$W$2,'PIB-Mpal 2015-2020 Corrient '!$E$5:$E$759,$A114)</f>
        <v>72.9406516757938</v>
      </c>
      <c r="U114" s="300">
        <f>SUMIFS('PIB-Mpal 2015-2020 Corrient '!X$5:X$759,'PIB-Mpal 2015-2020 Corrient '!$A$5:$A$759,$W$2,'PIB-Mpal 2015-2020 Corrient '!$E$5:$E$759,$A114)</f>
        <v>6.760060028426842</v>
      </c>
      <c r="V114" s="181">
        <f>SUMIFS('PIB-Mpal 2015-2020 Corrient '!Y$5:Y$759,'PIB-Mpal 2015-2020 Corrient '!$A$5:$A$759,$W$2,'PIB-Mpal 2015-2020 Corrient '!$E$5:$E$759,$A114)</f>
        <v>79.70071170422065</v>
      </c>
      <c r="W114" s="185">
        <f t="shared" si="14"/>
        <v>0.0005371154535755134</v>
      </c>
      <c r="X114" s="379">
        <f>INDEX(POBLACION!$C$4:$W$128,MATCH(A114,POBLACION!$A$4:$A$128,0),MATCH($W$2,POBLACION!$C$3:$W$3,0))</f>
        <v>5640</v>
      </c>
      <c r="Y114" s="369">
        <f t="shared" si="15"/>
        <v>12932.739658828688</v>
      </c>
      <c r="Z114" s="381">
        <f t="shared" si="16"/>
        <v>14131.33186245047</v>
      </c>
      <c r="AA114" s="384">
        <f t="shared" si="17"/>
        <v>4.111690535141623</v>
      </c>
      <c r="AB114" s="384">
        <f t="shared" si="18"/>
        <v>4.1501830955537455</v>
      </c>
      <c r="AG114" s="393"/>
      <c r="AH114" s="394"/>
      <c r="AI114" s="395"/>
      <c r="AJ114" s="388"/>
      <c r="AK114" s="388"/>
      <c r="AL114" s="388"/>
      <c r="AM114" s="388"/>
      <c r="AN114" s="388"/>
      <c r="AO114" s="388"/>
      <c r="AP114" s="388"/>
    </row>
    <row r="115" spans="1:42" ht="15">
      <c r="A115" s="117" t="s">
        <v>293</v>
      </c>
      <c r="B115" s="114" t="s">
        <v>147</v>
      </c>
      <c r="C115" s="115" t="s">
        <v>382</v>
      </c>
      <c r="D115" s="114" t="s">
        <v>161</v>
      </c>
      <c r="E115" s="141">
        <f>SUMIFS('PIB-Mpal 2015-2020 Corrient '!H$5:H$759,'PIB-Mpal 2015-2020 Corrient '!$A$5:$A$759,$W$2,'PIB-Mpal 2015-2020 Corrient '!$E$5:$E$759,$A115)</f>
        <v>75.00822898556642</v>
      </c>
      <c r="F115" s="141">
        <f>SUMIFS('PIB-Mpal 2015-2020 Corrient '!I$5:I$759,'PIB-Mpal 2015-2020 Corrient '!$A$5:$A$759,$W$2,'PIB-Mpal 2015-2020 Corrient '!$E$5:$E$759,$A115)</f>
        <v>0</v>
      </c>
      <c r="G115" s="141">
        <f>SUMIFS('PIB-Mpal 2015-2020 Corrient '!K$5:K$759,'PIB-Mpal 2015-2020 Corrient '!$A$5:$A$759,$W$2,'PIB-Mpal 2015-2020 Corrient '!$E$5:$E$759,$A115)</f>
        <v>11.324435602135111</v>
      </c>
      <c r="H115" s="141">
        <f>SUMIFS('PIB-Mpal 2015-2020 Corrient '!L$5:L$759,'PIB-Mpal 2015-2020 Corrient '!$A$5:$A$759,$W$2,'PIB-Mpal 2015-2020 Corrient '!$E$5:$E$759,$A115)</f>
        <v>3.9252438373846026</v>
      </c>
      <c r="I115" s="141">
        <f>SUMIFS('PIB-Mpal 2015-2020 Corrient '!N$5:N$759,'PIB-Mpal 2015-2020 Corrient '!$A$5:$A$759,$W$2,'PIB-Mpal 2015-2020 Corrient '!$E$5:$E$759,$A115)</f>
        <v>7.569416862692208</v>
      </c>
      <c r="J115" s="141">
        <f>SUMIFS('PIB-Mpal 2015-2020 Corrient '!O$5:O$759,'PIB-Mpal 2015-2020 Corrient '!$A$5:$A$759,$W$2,'PIB-Mpal 2015-2020 Corrient '!$E$5:$E$759,$A115)</f>
        <v>37.18970036668605</v>
      </c>
      <c r="K115" s="141">
        <f>SUMIFS('PIB-Mpal 2015-2020 Corrient '!P$5:P$759,'PIB-Mpal 2015-2020 Corrient '!$A$5:$A$759,$W$2,'PIB-Mpal 2015-2020 Corrient '!$E$5:$E$759,$A115)</f>
        <v>6.122226284638646</v>
      </c>
      <c r="L115" s="141">
        <f>SUMIFS('PIB-Mpal 2015-2020 Corrient '!Q$5:Q$759,'PIB-Mpal 2015-2020 Corrient '!$A$5:$A$759,$W$2,'PIB-Mpal 2015-2020 Corrient '!$E$5:$E$759,$A115)</f>
        <v>5.354848941706698</v>
      </c>
      <c r="M115" s="141">
        <f>SUMIFS('PIB-Mpal 2015-2020 Corrient '!R$5:R$759,'PIB-Mpal 2015-2020 Corrient '!$A$5:$A$759,$W$2,'PIB-Mpal 2015-2020 Corrient '!$E$5:$E$759,$A115)</f>
        <v>19.909053438146486</v>
      </c>
      <c r="N115" s="141">
        <f>SUMIFS('PIB-Mpal 2015-2020 Corrient '!S$5:S$759,'PIB-Mpal 2015-2020 Corrient '!$A$5:$A$759,$W$2,'PIB-Mpal 2015-2020 Corrient '!$E$5:$E$759,$A115)</f>
        <v>18.07483685826803</v>
      </c>
      <c r="O115" s="141">
        <f>SUMIFS('PIB-Mpal 2015-2020 Corrient '!T$5:T$759,'PIB-Mpal 2015-2020 Corrient '!$A$5:$A$759,$W$2,'PIB-Mpal 2015-2020 Corrient '!$E$5:$E$759,$A115)</f>
        <v>28.615129922462746</v>
      </c>
      <c r="P115" s="246">
        <f>SUMIFS('PIB-Mpal 2015-2020 Corrient '!U$5:U$759,'PIB-Mpal 2015-2020 Corrient '!$A$5:$A$759,$W$2,'PIB-Mpal 2015-2020 Corrient '!$E$5:$E$759,$A115)</f>
        <v>5.239686896737748</v>
      </c>
      <c r="Q115" s="252">
        <f>SUMIFS('PIB-Mpal 2015-2020 Corrient '!J$5:J$759,'PIB-Mpal 2015-2020 Corrient '!$A$5:$A$759,$W$2,'PIB-Mpal 2015-2020 Corrient '!$E$5:$E$759,$A115)</f>
        <v>75.00822898556642</v>
      </c>
      <c r="R115" s="142">
        <f>SUMIFS('PIB-Mpal 2015-2020 Corrient '!M$5:M$759,'PIB-Mpal 2015-2020 Corrient '!$A$5:$A$759,$W$2,'PIB-Mpal 2015-2020 Corrient '!$E$5:$E$759,$A115)</f>
        <v>15.249679439519713</v>
      </c>
      <c r="S115" s="143">
        <f>SUMIFS('PIB-Mpal 2015-2020 Corrient '!V$5:V$759,'PIB-Mpal 2015-2020 Corrient '!$A$5:$A$759,$W$2,'PIB-Mpal 2015-2020 Corrient '!$E$5:$E$759,$A115)</f>
        <v>128.0748995713386</v>
      </c>
      <c r="T115" s="307">
        <f>SUMIFS('PIB-Mpal 2015-2020 Corrient '!W$5:W$759,'PIB-Mpal 2015-2020 Corrient '!$A$5:$A$759,$W$2,'PIB-Mpal 2015-2020 Corrient '!$E$5:$E$759,$A115)</f>
        <v>218.33280799642475</v>
      </c>
      <c r="U115" s="300">
        <f>SUMIFS('PIB-Mpal 2015-2020 Corrient '!X$5:X$759,'PIB-Mpal 2015-2020 Corrient '!$A$5:$A$759,$W$2,'PIB-Mpal 2015-2020 Corrient '!$E$5:$E$759,$A115)</f>
        <v>20.23509890209177</v>
      </c>
      <c r="V115" s="181">
        <f>SUMIFS('PIB-Mpal 2015-2020 Corrient '!Y$5:Y$759,'PIB-Mpal 2015-2020 Corrient '!$A$5:$A$759,$W$2,'PIB-Mpal 2015-2020 Corrient '!$E$5:$E$759,$A115)</f>
        <v>238.56790689851653</v>
      </c>
      <c r="W115" s="185">
        <f t="shared" si="14"/>
        <v>0.0016077461139606339</v>
      </c>
      <c r="X115" s="379">
        <f>INDEX(POBLACION!$C$4:$W$128,MATCH(A115,POBLACION!$A$4:$A$128,0),MATCH($W$2,POBLACION!$C$3:$W$3,0))</f>
        <v>14987</v>
      </c>
      <c r="Y115" s="369">
        <f t="shared" si="15"/>
        <v>14568.146259853524</v>
      </c>
      <c r="Z115" s="381">
        <f t="shared" si="16"/>
        <v>15918.323006506742</v>
      </c>
      <c r="AA115" s="384">
        <f t="shared" si="17"/>
        <v>4.16340429299612</v>
      </c>
      <c r="AB115" s="384">
        <f t="shared" si="18"/>
        <v>4.201897312937919</v>
      </c>
      <c r="AG115" s="393"/>
      <c r="AH115" s="394"/>
      <c r="AI115" s="395"/>
      <c r="AJ115" s="388"/>
      <c r="AK115" s="388"/>
      <c r="AL115" s="388"/>
      <c r="AM115" s="388"/>
      <c r="AN115" s="388"/>
      <c r="AO115" s="388"/>
      <c r="AP115" s="388"/>
    </row>
    <row r="116" spans="1:42" ht="15">
      <c r="A116" s="117" t="s">
        <v>294</v>
      </c>
      <c r="B116" s="114" t="s">
        <v>147</v>
      </c>
      <c r="C116" s="115" t="s">
        <v>383</v>
      </c>
      <c r="D116" s="114" t="s">
        <v>162</v>
      </c>
      <c r="E116" s="141">
        <f>SUMIFS('PIB-Mpal 2015-2020 Corrient '!H$5:H$759,'PIB-Mpal 2015-2020 Corrient '!$A$5:$A$759,$W$2,'PIB-Mpal 2015-2020 Corrient '!$E$5:$E$759,$A116)</f>
        <v>72.41799741606724</v>
      </c>
      <c r="F116" s="141">
        <f>SUMIFS('PIB-Mpal 2015-2020 Corrient '!I$5:I$759,'PIB-Mpal 2015-2020 Corrient '!$A$5:$A$759,$W$2,'PIB-Mpal 2015-2020 Corrient '!$E$5:$E$759,$A116)</f>
        <v>0</v>
      </c>
      <c r="G116" s="141">
        <f>SUMIFS('PIB-Mpal 2015-2020 Corrient '!K$5:K$759,'PIB-Mpal 2015-2020 Corrient '!$A$5:$A$759,$W$2,'PIB-Mpal 2015-2020 Corrient '!$E$5:$E$759,$A116)</f>
        <v>5.601193220058691</v>
      </c>
      <c r="H116" s="141">
        <f>SUMIFS('PIB-Mpal 2015-2020 Corrient '!L$5:L$759,'PIB-Mpal 2015-2020 Corrient '!$A$5:$A$759,$W$2,'PIB-Mpal 2015-2020 Corrient '!$E$5:$E$759,$A116)</f>
        <v>9.429390172248471</v>
      </c>
      <c r="I116" s="141">
        <f>SUMIFS('PIB-Mpal 2015-2020 Corrient '!N$5:N$759,'PIB-Mpal 2015-2020 Corrient '!$A$5:$A$759,$W$2,'PIB-Mpal 2015-2020 Corrient '!$E$5:$E$759,$A116)</f>
        <v>29.34710399812468</v>
      </c>
      <c r="J116" s="141">
        <f>SUMIFS('PIB-Mpal 2015-2020 Corrient '!O$5:O$759,'PIB-Mpal 2015-2020 Corrient '!$A$5:$A$759,$W$2,'PIB-Mpal 2015-2020 Corrient '!$E$5:$E$759,$A116)</f>
        <v>27.71927132336418</v>
      </c>
      <c r="K116" s="141">
        <f>SUMIFS('PIB-Mpal 2015-2020 Corrient '!P$5:P$759,'PIB-Mpal 2015-2020 Corrient '!$A$5:$A$759,$W$2,'PIB-Mpal 2015-2020 Corrient '!$E$5:$E$759,$A116)</f>
        <v>5.961754899871424</v>
      </c>
      <c r="L116" s="141">
        <f>SUMIFS('PIB-Mpal 2015-2020 Corrient '!Q$5:Q$759,'PIB-Mpal 2015-2020 Corrient '!$A$5:$A$759,$W$2,'PIB-Mpal 2015-2020 Corrient '!$E$5:$E$759,$A116)</f>
        <v>3.870988560403305</v>
      </c>
      <c r="M116" s="141">
        <f>SUMIFS('PIB-Mpal 2015-2020 Corrient '!R$5:R$759,'PIB-Mpal 2015-2020 Corrient '!$A$5:$A$759,$W$2,'PIB-Mpal 2015-2020 Corrient '!$E$5:$E$759,$A116)</f>
        <v>14.45003475302991</v>
      </c>
      <c r="N116" s="141">
        <f>SUMIFS('PIB-Mpal 2015-2020 Corrient '!S$5:S$759,'PIB-Mpal 2015-2020 Corrient '!$A$5:$A$759,$W$2,'PIB-Mpal 2015-2020 Corrient '!$E$5:$E$759,$A116)</f>
        <v>18.3909659450847</v>
      </c>
      <c r="O116" s="141">
        <f>SUMIFS('PIB-Mpal 2015-2020 Corrient '!T$5:T$759,'PIB-Mpal 2015-2020 Corrient '!$A$5:$A$759,$W$2,'PIB-Mpal 2015-2020 Corrient '!$E$5:$E$759,$A116)</f>
        <v>30.20827310925089</v>
      </c>
      <c r="P116" s="246">
        <f>SUMIFS('PIB-Mpal 2015-2020 Corrient '!U$5:U$759,'PIB-Mpal 2015-2020 Corrient '!$A$5:$A$759,$W$2,'PIB-Mpal 2015-2020 Corrient '!$E$5:$E$759,$A116)</f>
        <v>5.776198381007934</v>
      </c>
      <c r="Q116" s="252">
        <f>SUMIFS('PIB-Mpal 2015-2020 Corrient '!J$5:J$759,'PIB-Mpal 2015-2020 Corrient '!$A$5:$A$759,$W$2,'PIB-Mpal 2015-2020 Corrient '!$E$5:$E$759,$A116)</f>
        <v>72.41799741606724</v>
      </c>
      <c r="R116" s="142">
        <f>SUMIFS('PIB-Mpal 2015-2020 Corrient '!M$5:M$759,'PIB-Mpal 2015-2020 Corrient '!$A$5:$A$759,$W$2,'PIB-Mpal 2015-2020 Corrient '!$E$5:$E$759,$A116)</f>
        <v>15.030583392307161</v>
      </c>
      <c r="S116" s="143">
        <f>SUMIFS('PIB-Mpal 2015-2020 Corrient '!V$5:V$759,'PIB-Mpal 2015-2020 Corrient '!$A$5:$A$759,$W$2,'PIB-Mpal 2015-2020 Corrient '!$E$5:$E$759,$A116)</f>
        <v>135.72459097013703</v>
      </c>
      <c r="T116" s="307">
        <f>SUMIFS('PIB-Mpal 2015-2020 Corrient '!W$5:W$759,'PIB-Mpal 2015-2020 Corrient '!$A$5:$A$759,$W$2,'PIB-Mpal 2015-2020 Corrient '!$E$5:$E$759,$A116)</f>
        <v>223.17317177851143</v>
      </c>
      <c r="U116" s="300">
        <f>SUMIFS('PIB-Mpal 2015-2020 Corrient '!X$5:X$759,'PIB-Mpal 2015-2020 Corrient '!$A$5:$A$759,$W$2,'PIB-Mpal 2015-2020 Corrient '!$E$5:$E$759,$A116)</f>
        <v>20.683628099020762</v>
      </c>
      <c r="V116" s="181">
        <f>SUMIFS('PIB-Mpal 2015-2020 Corrient '!Y$5:Y$759,'PIB-Mpal 2015-2020 Corrient '!$A$5:$A$759,$W$2,'PIB-Mpal 2015-2020 Corrient '!$E$5:$E$759,$A116)</f>
        <v>243.85679987753218</v>
      </c>
      <c r="W116" s="185">
        <f t="shared" si="14"/>
        <v>0.0016433887837761646</v>
      </c>
      <c r="X116" s="379">
        <f>INDEX(POBLACION!$C$4:$W$128,MATCH(A116,POBLACION!$A$4:$A$128,0),MATCH($W$2,POBLACION!$C$3:$W$3,0))</f>
        <v>14005</v>
      </c>
      <c r="Y116" s="369">
        <f t="shared" si="15"/>
        <v>15935.249680721989</v>
      </c>
      <c r="Z116" s="381">
        <f t="shared" si="16"/>
        <v>17412.1242325978</v>
      </c>
      <c r="AA116" s="384">
        <f t="shared" si="17"/>
        <v>4.202358872586048</v>
      </c>
      <c r="AB116" s="384">
        <f t="shared" si="18"/>
        <v>4.240851757114997</v>
      </c>
      <c r="AG116" s="393"/>
      <c r="AH116" s="394"/>
      <c r="AI116" s="395"/>
      <c r="AJ116" s="388"/>
      <c r="AK116" s="388"/>
      <c r="AL116" s="388"/>
      <c r="AM116" s="388"/>
      <c r="AN116" s="388"/>
      <c r="AO116" s="388"/>
      <c r="AP116" s="388"/>
    </row>
    <row r="117" spans="1:42" ht="15">
      <c r="A117" s="117" t="s">
        <v>295</v>
      </c>
      <c r="B117" s="114" t="s">
        <v>147</v>
      </c>
      <c r="C117" s="115" t="s">
        <v>383</v>
      </c>
      <c r="D117" s="114" t="s">
        <v>163</v>
      </c>
      <c r="E117" s="141">
        <f>SUMIFS('PIB-Mpal 2015-2020 Corrient '!H$5:H$759,'PIB-Mpal 2015-2020 Corrient '!$A$5:$A$759,$W$2,'PIB-Mpal 2015-2020 Corrient '!$E$5:$E$759,$A117)</f>
        <v>10.22126600831532</v>
      </c>
      <c r="F117" s="141">
        <f>SUMIFS('PIB-Mpal 2015-2020 Corrient '!I$5:I$759,'PIB-Mpal 2015-2020 Corrient '!$A$5:$A$759,$W$2,'PIB-Mpal 2015-2020 Corrient '!$E$5:$E$759,$A117)</f>
        <v>1.7609261607704596</v>
      </c>
      <c r="G117" s="141">
        <f>SUMIFS('PIB-Mpal 2015-2020 Corrient '!K$5:K$759,'PIB-Mpal 2015-2020 Corrient '!$A$5:$A$759,$W$2,'PIB-Mpal 2015-2020 Corrient '!$E$5:$E$759,$A117)</f>
        <v>17.22414898168326</v>
      </c>
      <c r="H117" s="141">
        <f>SUMIFS('PIB-Mpal 2015-2020 Corrient '!L$5:L$759,'PIB-Mpal 2015-2020 Corrient '!$A$5:$A$759,$W$2,'PIB-Mpal 2015-2020 Corrient '!$E$5:$E$759,$A117)</f>
        <v>34.768391578757004</v>
      </c>
      <c r="I117" s="141">
        <f>SUMIFS('PIB-Mpal 2015-2020 Corrient '!N$5:N$759,'PIB-Mpal 2015-2020 Corrient '!$A$5:$A$759,$W$2,'PIB-Mpal 2015-2020 Corrient '!$E$5:$E$759,$A117)</f>
        <v>5.875942780930163</v>
      </c>
      <c r="J117" s="141">
        <f>SUMIFS('PIB-Mpal 2015-2020 Corrient '!O$5:O$759,'PIB-Mpal 2015-2020 Corrient '!$A$5:$A$759,$W$2,'PIB-Mpal 2015-2020 Corrient '!$E$5:$E$759,$A117)</f>
        <v>48.08194873408672</v>
      </c>
      <c r="K117" s="141">
        <f>SUMIFS('PIB-Mpal 2015-2020 Corrient '!P$5:P$759,'PIB-Mpal 2015-2020 Corrient '!$A$5:$A$759,$W$2,'PIB-Mpal 2015-2020 Corrient '!$E$5:$E$759,$A117)</f>
        <v>3.655975681801462</v>
      </c>
      <c r="L117" s="141">
        <f>SUMIFS('PIB-Mpal 2015-2020 Corrient '!Q$5:Q$759,'PIB-Mpal 2015-2020 Corrient '!$A$5:$A$759,$W$2,'PIB-Mpal 2015-2020 Corrient '!$E$5:$E$759,$A117)</f>
        <v>2.2673754374573356</v>
      </c>
      <c r="M117" s="141">
        <f>SUMIFS('PIB-Mpal 2015-2020 Corrient '!R$5:R$759,'PIB-Mpal 2015-2020 Corrient '!$A$5:$A$759,$W$2,'PIB-Mpal 2015-2020 Corrient '!$E$5:$E$759,$A117)</f>
        <v>9.189510159145245</v>
      </c>
      <c r="N117" s="141">
        <f>SUMIFS('PIB-Mpal 2015-2020 Corrient '!S$5:S$759,'PIB-Mpal 2015-2020 Corrient '!$A$5:$A$759,$W$2,'PIB-Mpal 2015-2020 Corrient '!$E$5:$E$759,$A117)</f>
        <v>13.80207626125421</v>
      </c>
      <c r="O117" s="141">
        <f>SUMIFS('PIB-Mpal 2015-2020 Corrient '!T$5:T$759,'PIB-Mpal 2015-2020 Corrient '!$A$5:$A$759,$W$2,'PIB-Mpal 2015-2020 Corrient '!$E$5:$E$759,$A117)</f>
        <v>15.188489549685595</v>
      </c>
      <c r="P117" s="246">
        <f>SUMIFS('PIB-Mpal 2015-2020 Corrient '!U$5:U$759,'PIB-Mpal 2015-2020 Corrient '!$A$5:$A$759,$W$2,'PIB-Mpal 2015-2020 Corrient '!$E$5:$E$759,$A117)</f>
        <v>3.3506166632419387</v>
      </c>
      <c r="Q117" s="252">
        <f>SUMIFS('PIB-Mpal 2015-2020 Corrient '!J$5:J$759,'PIB-Mpal 2015-2020 Corrient '!$A$5:$A$759,$W$2,'PIB-Mpal 2015-2020 Corrient '!$E$5:$E$759,$A117)</f>
        <v>11.98219216908578</v>
      </c>
      <c r="R117" s="142">
        <f>SUMIFS('PIB-Mpal 2015-2020 Corrient '!M$5:M$759,'PIB-Mpal 2015-2020 Corrient '!$A$5:$A$759,$W$2,'PIB-Mpal 2015-2020 Corrient '!$E$5:$E$759,$A117)</f>
        <v>51.99254056044027</v>
      </c>
      <c r="S117" s="143">
        <f>SUMIFS('PIB-Mpal 2015-2020 Corrient '!V$5:V$759,'PIB-Mpal 2015-2020 Corrient '!$A$5:$A$759,$W$2,'PIB-Mpal 2015-2020 Corrient '!$E$5:$E$759,$A117)</f>
        <v>101.41193526760267</v>
      </c>
      <c r="T117" s="307">
        <f>SUMIFS('PIB-Mpal 2015-2020 Corrient '!W$5:W$759,'PIB-Mpal 2015-2020 Corrient '!$A$5:$A$759,$W$2,'PIB-Mpal 2015-2020 Corrient '!$E$5:$E$759,$A117)</f>
        <v>165.38666799712874</v>
      </c>
      <c r="U117" s="300">
        <f>SUMIFS('PIB-Mpal 2015-2020 Corrient '!X$5:X$759,'PIB-Mpal 2015-2020 Corrient '!$A$5:$A$759,$W$2,'PIB-Mpal 2015-2020 Corrient '!$E$5:$E$759,$A117)</f>
        <v>15.327977712665636</v>
      </c>
      <c r="V117" s="181">
        <f>SUMIFS('PIB-Mpal 2015-2020 Corrient '!Y$5:Y$759,'PIB-Mpal 2015-2020 Corrient '!$A$5:$A$759,$W$2,'PIB-Mpal 2015-2020 Corrient '!$E$5:$E$759,$A117)</f>
        <v>180.71464570979438</v>
      </c>
      <c r="W117" s="185">
        <f t="shared" si="14"/>
        <v>0.0012178640168029294</v>
      </c>
      <c r="X117" s="379">
        <f>INDEX(POBLACION!$C$4:$W$128,MATCH(A117,POBLACION!$A$4:$A$128,0),MATCH($W$2,POBLACION!$C$3:$W$3,0))</f>
        <v>8321</v>
      </c>
      <c r="Y117" s="369">
        <f t="shared" si="15"/>
        <v>19875.81636787991</v>
      </c>
      <c r="Z117" s="381">
        <f t="shared" si="16"/>
        <v>21717.899977141496</v>
      </c>
      <c r="AA117" s="384">
        <f t="shared" si="17"/>
        <v>4.2983249756572715</v>
      </c>
      <c r="AB117" s="384">
        <f t="shared" si="18"/>
        <v>4.336817828631708</v>
      </c>
      <c r="AG117" s="393"/>
      <c r="AH117" s="394"/>
      <c r="AI117" s="395"/>
      <c r="AJ117" s="388"/>
      <c r="AK117" s="388"/>
      <c r="AL117" s="388"/>
      <c r="AM117" s="388"/>
      <c r="AN117" s="388"/>
      <c r="AO117" s="388"/>
      <c r="AP117" s="388"/>
    </row>
    <row r="118" spans="1:42" ht="15">
      <c r="A118" s="117" t="s">
        <v>296</v>
      </c>
      <c r="B118" s="114" t="s">
        <v>147</v>
      </c>
      <c r="C118" s="115" t="s">
        <v>383</v>
      </c>
      <c r="D118" s="114" t="s">
        <v>164</v>
      </c>
      <c r="E118" s="141">
        <f>SUMIFS('PIB-Mpal 2015-2020 Corrient '!H$5:H$759,'PIB-Mpal 2015-2020 Corrient '!$A$5:$A$759,$W$2,'PIB-Mpal 2015-2020 Corrient '!$E$5:$E$759,$A118)</f>
        <v>19.89524882133621</v>
      </c>
      <c r="F118" s="141">
        <f>SUMIFS('PIB-Mpal 2015-2020 Corrient '!I$5:I$759,'PIB-Mpal 2015-2020 Corrient '!$A$5:$A$759,$W$2,'PIB-Mpal 2015-2020 Corrient '!$E$5:$E$759,$A118)</f>
        <v>0.823105975590142</v>
      </c>
      <c r="G118" s="141">
        <f>SUMIFS('PIB-Mpal 2015-2020 Corrient '!K$5:K$759,'PIB-Mpal 2015-2020 Corrient '!$A$5:$A$759,$W$2,'PIB-Mpal 2015-2020 Corrient '!$E$5:$E$759,$A118)</f>
        <v>6.510032772358752</v>
      </c>
      <c r="H118" s="141">
        <f>SUMIFS('PIB-Mpal 2015-2020 Corrient '!L$5:L$759,'PIB-Mpal 2015-2020 Corrient '!$A$5:$A$759,$W$2,'PIB-Mpal 2015-2020 Corrient '!$E$5:$E$759,$A118)</f>
        <v>9.732862658614572</v>
      </c>
      <c r="I118" s="141">
        <f>SUMIFS('PIB-Mpal 2015-2020 Corrient '!N$5:N$759,'PIB-Mpal 2015-2020 Corrient '!$A$5:$A$759,$W$2,'PIB-Mpal 2015-2020 Corrient '!$E$5:$E$759,$A118)</f>
        <v>2.2223859791871914</v>
      </c>
      <c r="J118" s="141">
        <f>SUMIFS('PIB-Mpal 2015-2020 Corrient '!O$5:O$759,'PIB-Mpal 2015-2020 Corrient '!$A$5:$A$759,$W$2,'PIB-Mpal 2015-2020 Corrient '!$E$5:$E$759,$A118)</f>
        <v>11.109276592659192</v>
      </c>
      <c r="K118" s="141">
        <f>SUMIFS('PIB-Mpal 2015-2020 Corrient '!P$5:P$759,'PIB-Mpal 2015-2020 Corrient '!$A$5:$A$759,$W$2,'PIB-Mpal 2015-2020 Corrient '!$E$5:$E$759,$A118)</f>
        <v>2.6182525967180688</v>
      </c>
      <c r="L118" s="141">
        <f>SUMIFS('PIB-Mpal 2015-2020 Corrient '!Q$5:Q$759,'PIB-Mpal 2015-2020 Corrient '!$A$5:$A$759,$W$2,'PIB-Mpal 2015-2020 Corrient '!$E$5:$E$759,$A118)</f>
        <v>1.4617967081441594</v>
      </c>
      <c r="M118" s="141">
        <f>SUMIFS('PIB-Mpal 2015-2020 Corrient '!R$5:R$759,'PIB-Mpal 2015-2020 Corrient '!$A$5:$A$759,$W$2,'PIB-Mpal 2015-2020 Corrient '!$E$5:$E$759,$A118)</f>
        <v>7.551008053536096</v>
      </c>
      <c r="N118" s="141">
        <f>SUMIFS('PIB-Mpal 2015-2020 Corrient '!S$5:S$759,'PIB-Mpal 2015-2020 Corrient '!$A$5:$A$759,$W$2,'PIB-Mpal 2015-2020 Corrient '!$E$5:$E$759,$A118)</f>
        <v>7.789404162274613</v>
      </c>
      <c r="O118" s="141">
        <f>SUMIFS('PIB-Mpal 2015-2020 Corrient '!T$5:T$759,'PIB-Mpal 2015-2020 Corrient '!$A$5:$A$759,$W$2,'PIB-Mpal 2015-2020 Corrient '!$E$5:$E$759,$A118)</f>
        <v>14.540933550517048</v>
      </c>
      <c r="P118" s="246">
        <f>SUMIFS('PIB-Mpal 2015-2020 Corrient '!U$5:U$759,'PIB-Mpal 2015-2020 Corrient '!$A$5:$A$759,$W$2,'PIB-Mpal 2015-2020 Corrient '!$E$5:$E$759,$A118)</f>
        <v>2.3868075003041</v>
      </c>
      <c r="Q118" s="252">
        <f>SUMIFS('PIB-Mpal 2015-2020 Corrient '!J$5:J$759,'PIB-Mpal 2015-2020 Corrient '!$A$5:$A$759,$W$2,'PIB-Mpal 2015-2020 Corrient '!$E$5:$E$759,$A118)</f>
        <v>20.718354796926352</v>
      </c>
      <c r="R118" s="142">
        <f>SUMIFS('PIB-Mpal 2015-2020 Corrient '!M$5:M$759,'PIB-Mpal 2015-2020 Corrient '!$A$5:$A$759,$W$2,'PIB-Mpal 2015-2020 Corrient '!$E$5:$E$759,$A118)</f>
        <v>16.242895430973324</v>
      </c>
      <c r="S118" s="143">
        <f>SUMIFS('PIB-Mpal 2015-2020 Corrient '!V$5:V$759,'PIB-Mpal 2015-2020 Corrient '!$A$5:$A$759,$W$2,'PIB-Mpal 2015-2020 Corrient '!$E$5:$E$759,$A118)</f>
        <v>49.67986514334047</v>
      </c>
      <c r="T118" s="307">
        <f>SUMIFS('PIB-Mpal 2015-2020 Corrient '!W$5:W$759,'PIB-Mpal 2015-2020 Corrient '!$A$5:$A$759,$W$2,'PIB-Mpal 2015-2020 Corrient '!$E$5:$E$759,$A118)</f>
        <v>86.64111537124015</v>
      </c>
      <c r="U118" s="300">
        <f>SUMIFS('PIB-Mpal 2015-2020 Corrient '!X$5:X$759,'PIB-Mpal 2015-2020 Corrient '!$A$5:$A$759,$W$2,'PIB-Mpal 2015-2020 Corrient '!$E$5:$E$759,$A118)</f>
        <v>8.029922315433648</v>
      </c>
      <c r="V118" s="181">
        <f>SUMIFS('PIB-Mpal 2015-2020 Corrient '!Y$5:Y$759,'PIB-Mpal 2015-2020 Corrient '!$A$5:$A$759,$W$2,'PIB-Mpal 2015-2020 Corrient '!$E$5:$E$759,$A118)</f>
        <v>94.6710376866738</v>
      </c>
      <c r="W118" s="185">
        <f t="shared" si="14"/>
        <v>0.0006380028014837606</v>
      </c>
      <c r="X118" s="379">
        <f>INDEX(POBLACION!$C$4:$W$128,MATCH(A118,POBLACION!$A$4:$A$128,0),MATCH($W$2,POBLACION!$C$3:$W$3,0))</f>
        <v>6830</v>
      </c>
      <c r="Y118" s="369">
        <f t="shared" si="15"/>
        <v>12685.375603402656</v>
      </c>
      <c r="Z118" s="381">
        <f t="shared" si="16"/>
        <v>13861.059690581817</v>
      </c>
      <c r="AA118" s="384">
        <f t="shared" si="17"/>
        <v>4.103303330845899</v>
      </c>
      <c r="AB118" s="384">
        <f t="shared" si="18"/>
        <v>4.141796433751959</v>
      </c>
      <c r="AG118" s="393"/>
      <c r="AH118" s="394"/>
      <c r="AI118" s="395"/>
      <c r="AJ118" s="388"/>
      <c r="AK118" s="388"/>
      <c r="AL118" s="388"/>
      <c r="AM118" s="388"/>
      <c r="AN118" s="388"/>
      <c r="AO118" s="388"/>
      <c r="AP118" s="388"/>
    </row>
    <row r="119" spans="1:42" ht="15">
      <c r="A119" s="117" t="s">
        <v>297</v>
      </c>
      <c r="B119" s="114" t="s">
        <v>147</v>
      </c>
      <c r="C119" s="115" t="s">
        <v>383</v>
      </c>
      <c r="D119" s="114" t="s">
        <v>165</v>
      </c>
      <c r="E119" s="141">
        <f>SUMIFS('PIB-Mpal 2015-2020 Corrient '!H$5:H$759,'PIB-Mpal 2015-2020 Corrient '!$A$5:$A$759,$W$2,'PIB-Mpal 2015-2020 Corrient '!$E$5:$E$759,$A119)</f>
        <v>26.25909718347543</v>
      </c>
      <c r="F119" s="141">
        <f>SUMIFS('PIB-Mpal 2015-2020 Corrient '!I$5:I$759,'PIB-Mpal 2015-2020 Corrient '!$A$5:$A$759,$W$2,'PIB-Mpal 2015-2020 Corrient '!$E$5:$E$759,$A119)</f>
        <v>0</v>
      </c>
      <c r="G119" s="141">
        <f>SUMIFS('PIB-Mpal 2015-2020 Corrient '!K$5:K$759,'PIB-Mpal 2015-2020 Corrient '!$A$5:$A$759,$W$2,'PIB-Mpal 2015-2020 Corrient '!$E$5:$E$759,$A119)</f>
        <v>1.2275944647556587</v>
      </c>
      <c r="H119" s="141">
        <f>SUMIFS('PIB-Mpal 2015-2020 Corrient '!L$5:L$759,'PIB-Mpal 2015-2020 Corrient '!$A$5:$A$759,$W$2,'PIB-Mpal 2015-2020 Corrient '!$E$5:$E$759,$A119)</f>
        <v>6.774998760734262</v>
      </c>
      <c r="I119" s="141">
        <f>SUMIFS('PIB-Mpal 2015-2020 Corrient '!N$5:N$759,'PIB-Mpal 2015-2020 Corrient '!$A$5:$A$759,$W$2,'PIB-Mpal 2015-2020 Corrient '!$E$5:$E$759,$A119)</f>
        <v>3.557321709581948</v>
      </c>
      <c r="J119" s="141">
        <f>SUMIFS('PIB-Mpal 2015-2020 Corrient '!O$5:O$759,'PIB-Mpal 2015-2020 Corrient '!$A$5:$A$759,$W$2,'PIB-Mpal 2015-2020 Corrient '!$E$5:$E$759,$A119)</f>
        <v>9.415556008283437</v>
      </c>
      <c r="K119" s="141">
        <f>SUMIFS('PIB-Mpal 2015-2020 Corrient '!P$5:P$759,'PIB-Mpal 2015-2020 Corrient '!$A$5:$A$759,$W$2,'PIB-Mpal 2015-2020 Corrient '!$E$5:$E$759,$A119)</f>
        <v>3.608379336646818</v>
      </c>
      <c r="L119" s="141">
        <f>SUMIFS('PIB-Mpal 2015-2020 Corrient '!Q$5:Q$759,'PIB-Mpal 2015-2020 Corrient '!$A$5:$A$759,$W$2,'PIB-Mpal 2015-2020 Corrient '!$E$5:$E$759,$A119)</f>
        <v>2.2451063072469712</v>
      </c>
      <c r="M119" s="141">
        <f>SUMIFS('PIB-Mpal 2015-2020 Corrient '!R$5:R$759,'PIB-Mpal 2015-2020 Corrient '!$A$5:$A$759,$W$2,'PIB-Mpal 2015-2020 Corrient '!$E$5:$E$759,$A119)</f>
        <v>7.534007939289744</v>
      </c>
      <c r="N119" s="141">
        <f>SUMIFS('PIB-Mpal 2015-2020 Corrient '!S$5:S$759,'PIB-Mpal 2015-2020 Corrient '!$A$5:$A$759,$W$2,'PIB-Mpal 2015-2020 Corrient '!$E$5:$E$759,$A119)</f>
        <v>9.786868660530558</v>
      </c>
      <c r="O119" s="141">
        <f>SUMIFS('PIB-Mpal 2015-2020 Corrient '!T$5:T$759,'PIB-Mpal 2015-2020 Corrient '!$A$5:$A$759,$W$2,'PIB-Mpal 2015-2020 Corrient '!$E$5:$E$759,$A119)</f>
        <v>22.449510859876202</v>
      </c>
      <c r="P119" s="246">
        <f>SUMIFS('PIB-Mpal 2015-2020 Corrient '!U$5:U$759,'PIB-Mpal 2015-2020 Corrient '!$A$5:$A$759,$W$2,'PIB-Mpal 2015-2020 Corrient '!$E$5:$E$759,$A119)</f>
        <v>3.31813229142458</v>
      </c>
      <c r="Q119" s="252">
        <f>SUMIFS('PIB-Mpal 2015-2020 Corrient '!J$5:J$759,'PIB-Mpal 2015-2020 Corrient '!$A$5:$A$759,$W$2,'PIB-Mpal 2015-2020 Corrient '!$E$5:$E$759,$A119)</f>
        <v>26.259097183475433</v>
      </c>
      <c r="R119" s="142">
        <f>SUMIFS('PIB-Mpal 2015-2020 Corrient '!M$5:M$759,'PIB-Mpal 2015-2020 Corrient '!$A$5:$A$759,$W$2,'PIB-Mpal 2015-2020 Corrient '!$E$5:$E$759,$A119)</f>
        <v>8.002593225489921</v>
      </c>
      <c r="S119" s="143">
        <f>SUMIFS('PIB-Mpal 2015-2020 Corrient '!V$5:V$759,'PIB-Mpal 2015-2020 Corrient '!$A$5:$A$759,$W$2,'PIB-Mpal 2015-2020 Corrient '!$E$5:$E$759,$A119)</f>
        <v>61.914883112880254</v>
      </c>
      <c r="T119" s="307">
        <f>SUMIFS('PIB-Mpal 2015-2020 Corrient '!W$5:W$759,'PIB-Mpal 2015-2020 Corrient '!$A$5:$A$759,$W$2,'PIB-Mpal 2015-2020 Corrient '!$E$5:$E$759,$A119)</f>
        <v>96.17657352184561</v>
      </c>
      <c r="U119" s="300">
        <f>SUMIFS('PIB-Mpal 2015-2020 Corrient '!X$5:X$759,'PIB-Mpal 2015-2020 Corrient '!$A$5:$A$759,$W$2,'PIB-Mpal 2015-2020 Corrient '!$E$5:$E$759,$A119)</f>
        <v>8.91356422062008</v>
      </c>
      <c r="V119" s="181">
        <f>SUMIFS('PIB-Mpal 2015-2020 Corrient '!Y$5:Y$759,'PIB-Mpal 2015-2020 Corrient '!$A$5:$A$759,$W$2,'PIB-Mpal 2015-2020 Corrient '!$E$5:$E$759,$A119)</f>
        <v>105.09013774246569</v>
      </c>
      <c r="W119" s="185">
        <f t="shared" si="14"/>
        <v>0.0007082187322157689</v>
      </c>
      <c r="X119" s="379">
        <f>INDEX(POBLACION!$C$4:$W$128,MATCH(A119,POBLACION!$A$4:$A$128,0),MATCH($W$2,POBLACION!$C$3:$W$3,0))</f>
        <v>8899</v>
      </c>
      <c r="Y119" s="369">
        <f t="shared" si="15"/>
        <v>10807.570909298303</v>
      </c>
      <c r="Z119" s="381">
        <f t="shared" si="16"/>
        <v>11809.207522470579</v>
      </c>
      <c r="AA119" s="384">
        <f t="shared" si="17"/>
        <v>4.033728093654307</v>
      </c>
      <c r="AB119" s="384">
        <f t="shared" si="18"/>
        <v>4.072220754500406</v>
      </c>
      <c r="AG119" s="393"/>
      <c r="AH119" s="394"/>
      <c r="AI119" s="395"/>
      <c r="AJ119" s="388"/>
      <c r="AK119" s="388"/>
      <c r="AL119" s="388"/>
      <c r="AM119" s="388"/>
      <c r="AN119" s="388"/>
      <c r="AO119" s="388"/>
      <c r="AP119" s="388"/>
    </row>
    <row r="120" spans="1:42" ht="15">
      <c r="A120" s="117" t="s">
        <v>298</v>
      </c>
      <c r="B120" s="114" t="s">
        <v>147</v>
      </c>
      <c r="C120" s="115" t="s">
        <v>382</v>
      </c>
      <c r="D120" s="114" t="s">
        <v>166</v>
      </c>
      <c r="E120" s="141">
        <f>SUMIFS('PIB-Mpal 2015-2020 Corrient '!H$5:H$759,'PIB-Mpal 2015-2020 Corrient '!$A$5:$A$759,$W$2,'PIB-Mpal 2015-2020 Corrient '!$E$5:$E$759,$A120)</f>
        <v>114.01353956955677</v>
      </c>
      <c r="F120" s="141">
        <f>SUMIFS('PIB-Mpal 2015-2020 Corrient '!I$5:I$759,'PIB-Mpal 2015-2020 Corrient '!$A$5:$A$759,$W$2,'PIB-Mpal 2015-2020 Corrient '!$E$5:$E$759,$A120)</f>
        <v>0</v>
      </c>
      <c r="G120" s="141">
        <f>SUMIFS('PIB-Mpal 2015-2020 Corrient '!K$5:K$759,'PIB-Mpal 2015-2020 Corrient '!$A$5:$A$759,$W$2,'PIB-Mpal 2015-2020 Corrient '!$E$5:$E$759,$A120)</f>
        <v>7.484137030724487</v>
      </c>
      <c r="H120" s="141">
        <f>SUMIFS('PIB-Mpal 2015-2020 Corrient '!L$5:L$759,'PIB-Mpal 2015-2020 Corrient '!$A$5:$A$759,$W$2,'PIB-Mpal 2015-2020 Corrient '!$E$5:$E$759,$A120)</f>
        <v>9.285864567066291</v>
      </c>
      <c r="I120" s="141">
        <f>SUMIFS('PIB-Mpal 2015-2020 Corrient '!N$5:N$759,'PIB-Mpal 2015-2020 Corrient '!$A$5:$A$759,$W$2,'PIB-Mpal 2015-2020 Corrient '!$E$5:$E$759,$A120)</f>
        <v>23.743876079740787</v>
      </c>
      <c r="J120" s="141">
        <f>SUMIFS('PIB-Mpal 2015-2020 Corrient '!O$5:O$759,'PIB-Mpal 2015-2020 Corrient '!$A$5:$A$759,$W$2,'PIB-Mpal 2015-2020 Corrient '!$E$5:$E$759,$A120)</f>
        <v>31.77259205615932</v>
      </c>
      <c r="K120" s="141">
        <f>SUMIFS('PIB-Mpal 2015-2020 Corrient '!P$5:P$759,'PIB-Mpal 2015-2020 Corrient '!$A$5:$A$759,$W$2,'PIB-Mpal 2015-2020 Corrient '!$E$5:$E$759,$A120)</f>
        <v>5.673234810775167</v>
      </c>
      <c r="L120" s="141">
        <f>SUMIFS('PIB-Mpal 2015-2020 Corrient '!Q$5:Q$759,'PIB-Mpal 2015-2020 Corrient '!$A$5:$A$759,$W$2,'PIB-Mpal 2015-2020 Corrient '!$E$5:$E$759,$A120)</f>
        <v>4.589114954768048</v>
      </c>
      <c r="M120" s="141">
        <f>SUMIFS('PIB-Mpal 2015-2020 Corrient '!R$5:R$759,'PIB-Mpal 2015-2020 Corrient '!$A$5:$A$759,$W$2,'PIB-Mpal 2015-2020 Corrient '!$E$5:$E$759,$A120)</f>
        <v>11.971772466657164</v>
      </c>
      <c r="N120" s="141">
        <f>SUMIFS('PIB-Mpal 2015-2020 Corrient '!S$5:S$759,'PIB-Mpal 2015-2020 Corrient '!$A$5:$A$759,$W$2,'PIB-Mpal 2015-2020 Corrient '!$E$5:$E$759,$A120)</f>
        <v>18.440180153306734</v>
      </c>
      <c r="O120" s="141">
        <f>SUMIFS('PIB-Mpal 2015-2020 Corrient '!T$5:T$759,'PIB-Mpal 2015-2020 Corrient '!$A$5:$A$759,$W$2,'PIB-Mpal 2015-2020 Corrient '!$E$5:$E$759,$A120)</f>
        <v>27.842477058256854</v>
      </c>
      <c r="P120" s="246">
        <f>SUMIFS('PIB-Mpal 2015-2020 Corrient '!U$5:U$759,'PIB-Mpal 2015-2020 Corrient '!$A$5:$A$759,$W$2,'PIB-Mpal 2015-2020 Corrient '!$E$5:$E$759,$A120)</f>
        <v>5.998736390391497</v>
      </c>
      <c r="Q120" s="252">
        <f>SUMIFS('PIB-Mpal 2015-2020 Corrient '!J$5:J$759,'PIB-Mpal 2015-2020 Corrient '!$A$5:$A$759,$W$2,'PIB-Mpal 2015-2020 Corrient '!$E$5:$E$759,$A120)</f>
        <v>114.01353956955678</v>
      </c>
      <c r="R120" s="142">
        <f>SUMIFS('PIB-Mpal 2015-2020 Corrient '!M$5:M$759,'PIB-Mpal 2015-2020 Corrient '!$A$5:$A$759,$W$2,'PIB-Mpal 2015-2020 Corrient '!$E$5:$E$759,$A120)</f>
        <v>16.770001597790777</v>
      </c>
      <c r="S120" s="143">
        <f>SUMIFS('PIB-Mpal 2015-2020 Corrient '!V$5:V$759,'PIB-Mpal 2015-2020 Corrient '!$A$5:$A$759,$W$2,'PIB-Mpal 2015-2020 Corrient '!$E$5:$E$759,$A120)</f>
        <v>130.03198397005556</v>
      </c>
      <c r="T120" s="307">
        <f>SUMIFS('PIB-Mpal 2015-2020 Corrient '!W$5:W$759,'PIB-Mpal 2015-2020 Corrient '!$A$5:$A$759,$W$2,'PIB-Mpal 2015-2020 Corrient '!$E$5:$E$759,$A120)</f>
        <v>260.81552513740314</v>
      </c>
      <c r="U120" s="300">
        <f>SUMIFS('PIB-Mpal 2015-2020 Corrient '!X$5:X$759,'PIB-Mpal 2015-2020 Corrient '!$A$5:$A$759,$W$2,'PIB-Mpal 2015-2020 Corrient '!$E$5:$E$759,$A120)</f>
        <v>24.17276287363907</v>
      </c>
      <c r="V120" s="181">
        <f>SUMIFS('PIB-Mpal 2015-2020 Corrient '!Y$5:Y$759,'PIB-Mpal 2015-2020 Corrient '!$A$5:$A$759,$W$2,'PIB-Mpal 2015-2020 Corrient '!$E$5:$E$759,$A120)</f>
        <v>284.9882880110422</v>
      </c>
      <c r="W120" s="185">
        <f t="shared" si="14"/>
        <v>0.0019205802596447062</v>
      </c>
      <c r="X120" s="379">
        <f>INDEX(POBLACION!$C$4:$W$128,MATCH(A120,POBLACION!$A$4:$A$128,0),MATCH($W$2,POBLACION!$C$3:$W$3,0))</f>
        <v>18706</v>
      </c>
      <c r="Y120" s="369">
        <f t="shared" si="15"/>
        <v>13942.880633882345</v>
      </c>
      <c r="Z120" s="381">
        <f t="shared" si="16"/>
        <v>15235.127125576937</v>
      </c>
      <c r="AA120" s="384">
        <f t="shared" si="17"/>
        <v>4.144352509354261</v>
      </c>
      <c r="AB120" s="384">
        <f t="shared" si="18"/>
        <v>4.182846082431763</v>
      </c>
      <c r="AG120" s="393"/>
      <c r="AH120" s="394"/>
      <c r="AI120" s="395"/>
      <c r="AJ120" s="388"/>
      <c r="AK120" s="388"/>
      <c r="AL120" s="388"/>
      <c r="AM120" s="388"/>
      <c r="AN120" s="388"/>
      <c r="AO120" s="388"/>
      <c r="AP120" s="388"/>
    </row>
    <row r="121" spans="1:42" ht="15">
      <c r="A121" s="117" t="s">
        <v>299</v>
      </c>
      <c r="B121" s="114" t="s">
        <v>147</v>
      </c>
      <c r="C121" s="115" t="s">
        <v>383</v>
      </c>
      <c r="D121" s="114" t="s">
        <v>167</v>
      </c>
      <c r="E121" s="141">
        <f>SUMIFS('PIB-Mpal 2015-2020 Corrient '!H$5:H$759,'PIB-Mpal 2015-2020 Corrient '!$A$5:$A$759,$W$2,'PIB-Mpal 2015-2020 Corrient '!$E$5:$E$759,$A121)</f>
        <v>64.0251663077733</v>
      </c>
      <c r="F121" s="141">
        <f>SUMIFS('PIB-Mpal 2015-2020 Corrient '!I$5:I$759,'PIB-Mpal 2015-2020 Corrient '!$A$5:$A$759,$W$2,'PIB-Mpal 2015-2020 Corrient '!$E$5:$E$759,$A121)</f>
        <v>0</v>
      </c>
      <c r="G121" s="141">
        <f>SUMIFS('PIB-Mpal 2015-2020 Corrient '!K$5:K$759,'PIB-Mpal 2015-2020 Corrient '!$A$5:$A$759,$W$2,'PIB-Mpal 2015-2020 Corrient '!$E$5:$E$759,$A121)</f>
        <v>10.085147530456734</v>
      </c>
      <c r="H121" s="141">
        <f>SUMIFS('PIB-Mpal 2015-2020 Corrient '!L$5:L$759,'PIB-Mpal 2015-2020 Corrient '!$A$5:$A$759,$W$2,'PIB-Mpal 2015-2020 Corrient '!$E$5:$E$759,$A121)</f>
        <v>8.615905927855753</v>
      </c>
      <c r="I121" s="141">
        <f>SUMIFS('PIB-Mpal 2015-2020 Corrient '!N$5:N$759,'PIB-Mpal 2015-2020 Corrient '!$A$5:$A$759,$W$2,'PIB-Mpal 2015-2020 Corrient '!$E$5:$E$759,$A121)</f>
        <v>10.180125805475985</v>
      </c>
      <c r="J121" s="141">
        <f>SUMIFS('PIB-Mpal 2015-2020 Corrient '!O$5:O$759,'PIB-Mpal 2015-2020 Corrient '!$A$5:$A$759,$W$2,'PIB-Mpal 2015-2020 Corrient '!$E$5:$E$759,$A121)</f>
        <v>68.05022854499995</v>
      </c>
      <c r="K121" s="141">
        <f>SUMIFS('PIB-Mpal 2015-2020 Corrient '!P$5:P$759,'PIB-Mpal 2015-2020 Corrient '!$A$5:$A$759,$W$2,'PIB-Mpal 2015-2020 Corrient '!$E$5:$E$759,$A121)</f>
        <v>11.05186890441444</v>
      </c>
      <c r="L121" s="141">
        <f>SUMIFS('PIB-Mpal 2015-2020 Corrient '!Q$5:Q$759,'PIB-Mpal 2015-2020 Corrient '!$A$5:$A$759,$W$2,'PIB-Mpal 2015-2020 Corrient '!$E$5:$E$759,$A121)</f>
        <v>7.8793861778053875</v>
      </c>
      <c r="M121" s="141">
        <f>SUMIFS('PIB-Mpal 2015-2020 Corrient '!R$5:R$759,'PIB-Mpal 2015-2020 Corrient '!$A$5:$A$759,$W$2,'PIB-Mpal 2015-2020 Corrient '!$E$5:$E$759,$A121)</f>
        <v>33.210717587410706</v>
      </c>
      <c r="N121" s="141">
        <f>SUMIFS('PIB-Mpal 2015-2020 Corrient '!S$5:S$759,'PIB-Mpal 2015-2020 Corrient '!$A$5:$A$759,$W$2,'PIB-Mpal 2015-2020 Corrient '!$E$5:$E$759,$A121)</f>
        <v>25.337471272342903</v>
      </c>
      <c r="O121" s="141">
        <f>SUMIFS('PIB-Mpal 2015-2020 Corrient '!T$5:T$759,'PIB-Mpal 2015-2020 Corrient '!$A$5:$A$759,$W$2,'PIB-Mpal 2015-2020 Corrient '!$E$5:$E$759,$A121)</f>
        <v>28.706174608127572</v>
      </c>
      <c r="P121" s="246">
        <f>SUMIFS('PIB-Mpal 2015-2020 Corrient '!U$5:U$759,'PIB-Mpal 2015-2020 Corrient '!$A$5:$A$759,$W$2,'PIB-Mpal 2015-2020 Corrient '!$E$5:$E$759,$A121)</f>
        <v>9.674479229310466</v>
      </c>
      <c r="Q121" s="252">
        <f>SUMIFS('PIB-Mpal 2015-2020 Corrient '!J$5:J$759,'PIB-Mpal 2015-2020 Corrient '!$A$5:$A$759,$W$2,'PIB-Mpal 2015-2020 Corrient '!$E$5:$E$759,$A121)</f>
        <v>64.0251663077733</v>
      </c>
      <c r="R121" s="142">
        <f>SUMIFS('PIB-Mpal 2015-2020 Corrient '!M$5:M$759,'PIB-Mpal 2015-2020 Corrient '!$A$5:$A$759,$W$2,'PIB-Mpal 2015-2020 Corrient '!$E$5:$E$759,$A121)</f>
        <v>18.701053458312487</v>
      </c>
      <c r="S121" s="143">
        <f>SUMIFS('PIB-Mpal 2015-2020 Corrient '!V$5:V$759,'PIB-Mpal 2015-2020 Corrient '!$A$5:$A$759,$W$2,'PIB-Mpal 2015-2020 Corrient '!$E$5:$E$759,$A121)</f>
        <v>194.0904521298874</v>
      </c>
      <c r="T121" s="307">
        <f>SUMIFS('PIB-Mpal 2015-2020 Corrient '!W$5:W$759,'PIB-Mpal 2015-2020 Corrient '!$A$5:$A$759,$W$2,'PIB-Mpal 2015-2020 Corrient '!$E$5:$E$759,$A121)</f>
        <v>276.8166718959732</v>
      </c>
      <c r="U121" s="300">
        <f>SUMIFS('PIB-Mpal 2015-2020 Corrient '!X$5:X$759,'PIB-Mpal 2015-2020 Corrient '!$A$5:$A$759,$W$2,'PIB-Mpal 2015-2020 Corrient '!$E$5:$E$759,$A121)</f>
        <v>25.654886022437168</v>
      </c>
      <c r="V121" s="181">
        <f>SUMIFS('PIB-Mpal 2015-2020 Corrient '!Y$5:Y$759,'PIB-Mpal 2015-2020 Corrient '!$A$5:$A$759,$W$2,'PIB-Mpal 2015-2020 Corrient '!$E$5:$E$759,$A121)</f>
        <v>302.4715579184103</v>
      </c>
      <c r="W121" s="185">
        <f t="shared" si="14"/>
        <v>0.002038402726288776</v>
      </c>
      <c r="X121" s="379">
        <f>INDEX(POBLACION!$C$4:$W$128,MATCH(A121,POBLACION!$A$4:$A$128,0),MATCH($W$2,POBLACION!$C$3:$W$3,0))</f>
        <v>27219</v>
      </c>
      <c r="Y121" s="369">
        <f t="shared" si="15"/>
        <v>10169.979495792393</v>
      </c>
      <c r="Z121" s="381">
        <f t="shared" si="16"/>
        <v>11112.515445769879</v>
      </c>
      <c r="AA121" s="384">
        <f t="shared" si="17"/>
        <v>4.00732007732066</v>
      </c>
      <c r="AB121" s="384">
        <f t="shared" si="18"/>
        <v>4.045812377623531</v>
      </c>
      <c r="AG121" s="393"/>
      <c r="AH121" s="394"/>
      <c r="AI121" s="395"/>
      <c r="AJ121" s="388"/>
      <c r="AK121" s="388"/>
      <c r="AL121" s="388"/>
      <c r="AM121" s="388"/>
      <c r="AN121" s="388"/>
      <c r="AO121" s="388"/>
      <c r="AP121" s="388"/>
    </row>
    <row r="122" spans="1:42" ht="15">
      <c r="A122" s="117" t="s">
        <v>300</v>
      </c>
      <c r="B122" s="114" t="s">
        <v>147</v>
      </c>
      <c r="C122" s="115" t="s">
        <v>383</v>
      </c>
      <c r="D122" s="114" t="s">
        <v>168</v>
      </c>
      <c r="E122" s="141">
        <f>SUMIFS('PIB-Mpal 2015-2020 Corrient '!H$5:H$759,'PIB-Mpal 2015-2020 Corrient '!$A$5:$A$759,$W$2,'PIB-Mpal 2015-2020 Corrient '!$E$5:$E$759,$A122)</f>
        <v>139.64734457131885</v>
      </c>
      <c r="F122" s="141">
        <f>SUMIFS('PIB-Mpal 2015-2020 Corrient '!I$5:I$759,'PIB-Mpal 2015-2020 Corrient '!$A$5:$A$759,$W$2,'PIB-Mpal 2015-2020 Corrient '!$E$5:$E$759,$A122)</f>
        <v>0</v>
      </c>
      <c r="G122" s="141">
        <f>SUMIFS('PIB-Mpal 2015-2020 Corrient '!K$5:K$759,'PIB-Mpal 2015-2020 Corrient '!$A$5:$A$759,$W$2,'PIB-Mpal 2015-2020 Corrient '!$E$5:$E$759,$A122)</f>
        <v>6.35928860040204</v>
      </c>
      <c r="H122" s="141">
        <f>SUMIFS('PIB-Mpal 2015-2020 Corrient '!L$5:L$759,'PIB-Mpal 2015-2020 Corrient '!$A$5:$A$759,$W$2,'PIB-Mpal 2015-2020 Corrient '!$E$5:$E$759,$A122)</f>
        <v>23.44960488292213</v>
      </c>
      <c r="I122" s="141">
        <f>SUMIFS('PIB-Mpal 2015-2020 Corrient '!N$5:N$759,'PIB-Mpal 2015-2020 Corrient '!$A$5:$A$759,$W$2,'PIB-Mpal 2015-2020 Corrient '!$E$5:$E$759,$A122)</f>
        <v>8.437433558577034</v>
      </c>
      <c r="J122" s="141">
        <f>SUMIFS('PIB-Mpal 2015-2020 Corrient '!O$5:O$759,'PIB-Mpal 2015-2020 Corrient '!$A$5:$A$759,$W$2,'PIB-Mpal 2015-2020 Corrient '!$E$5:$E$759,$A122)</f>
        <v>33.84127821970281</v>
      </c>
      <c r="K122" s="141">
        <f>SUMIFS('PIB-Mpal 2015-2020 Corrient '!P$5:P$759,'PIB-Mpal 2015-2020 Corrient '!$A$5:$A$759,$W$2,'PIB-Mpal 2015-2020 Corrient '!$E$5:$E$759,$A122)</f>
        <v>7.440994712662195</v>
      </c>
      <c r="L122" s="141">
        <f>SUMIFS('PIB-Mpal 2015-2020 Corrient '!Q$5:Q$759,'PIB-Mpal 2015-2020 Corrient '!$A$5:$A$759,$W$2,'PIB-Mpal 2015-2020 Corrient '!$E$5:$E$759,$A122)</f>
        <v>5.720838340013775</v>
      </c>
      <c r="M122" s="141">
        <f>SUMIFS('PIB-Mpal 2015-2020 Corrient '!R$5:R$759,'PIB-Mpal 2015-2020 Corrient '!$A$5:$A$759,$W$2,'PIB-Mpal 2015-2020 Corrient '!$E$5:$E$759,$A122)</f>
        <v>17.64445386822345</v>
      </c>
      <c r="N122" s="141">
        <f>SUMIFS('PIB-Mpal 2015-2020 Corrient '!S$5:S$759,'PIB-Mpal 2015-2020 Corrient '!$A$5:$A$759,$W$2,'PIB-Mpal 2015-2020 Corrient '!$E$5:$E$759,$A122)</f>
        <v>19.787197878998732</v>
      </c>
      <c r="O122" s="141">
        <f>SUMIFS('PIB-Mpal 2015-2020 Corrient '!T$5:T$759,'PIB-Mpal 2015-2020 Corrient '!$A$5:$A$759,$W$2,'PIB-Mpal 2015-2020 Corrient '!$E$5:$E$759,$A122)</f>
        <v>27.921220046757877</v>
      </c>
      <c r="P122" s="246">
        <f>SUMIFS('PIB-Mpal 2015-2020 Corrient '!U$5:U$759,'PIB-Mpal 2015-2020 Corrient '!$A$5:$A$759,$W$2,'PIB-Mpal 2015-2020 Corrient '!$E$5:$E$759,$A122)</f>
        <v>6.768094126700595</v>
      </c>
      <c r="Q122" s="252">
        <f>SUMIFS('PIB-Mpal 2015-2020 Corrient '!J$5:J$759,'PIB-Mpal 2015-2020 Corrient '!$A$5:$A$759,$W$2,'PIB-Mpal 2015-2020 Corrient '!$E$5:$E$759,$A122)</f>
        <v>139.64734457131885</v>
      </c>
      <c r="R122" s="142">
        <f>SUMIFS('PIB-Mpal 2015-2020 Corrient '!M$5:M$759,'PIB-Mpal 2015-2020 Corrient '!$A$5:$A$759,$W$2,'PIB-Mpal 2015-2020 Corrient '!$E$5:$E$759,$A122)</f>
        <v>29.80889348332417</v>
      </c>
      <c r="S122" s="143">
        <f>SUMIFS('PIB-Mpal 2015-2020 Corrient '!V$5:V$759,'PIB-Mpal 2015-2020 Corrient '!$A$5:$A$759,$W$2,'PIB-Mpal 2015-2020 Corrient '!$E$5:$E$759,$A122)</f>
        <v>127.56151075163648</v>
      </c>
      <c r="T122" s="307">
        <f>SUMIFS('PIB-Mpal 2015-2020 Corrient '!W$5:W$759,'PIB-Mpal 2015-2020 Corrient '!$A$5:$A$759,$W$2,'PIB-Mpal 2015-2020 Corrient '!$E$5:$E$759,$A122)</f>
        <v>297.0177488062795</v>
      </c>
      <c r="U122" s="300">
        <f>SUMIFS('PIB-Mpal 2015-2020 Corrient '!X$5:X$759,'PIB-Mpal 2015-2020 Corrient '!$A$5:$A$759,$W$2,'PIB-Mpal 2015-2020 Corrient '!$E$5:$E$759,$A122)</f>
        <v>27.52836205058841</v>
      </c>
      <c r="V122" s="181">
        <f>SUMIFS('PIB-Mpal 2015-2020 Corrient '!Y$5:Y$759,'PIB-Mpal 2015-2020 Corrient '!$A$5:$A$759,$W$2,'PIB-Mpal 2015-2020 Corrient '!$E$5:$E$759,$A122)</f>
        <v>324.54611085686787</v>
      </c>
      <c r="W122" s="185">
        <f t="shared" si="14"/>
        <v>0.0021871665611465823</v>
      </c>
      <c r="X122" s="379">
        <f>INDEX(POBLACION!$C$4:$W$128,MATCH(A122,POBLACION!$A$4:$A$128,0),MATCH($W$2,POBLACION!$C$3:$W$3,0))</f>
        <v>16672</v>
      </c>
      <c r="Y122" s="369">
        <f t="shared" si="15"/>
        <v>17815.36401189296</v>
      </c>
      <c r="Z122" s="381">
        <f t="shared" si="16"/>
        <v>19466.53735945705</v>
      </c>
      <c r="AA122" s="384">
        <f t="shared" si="17"/>
        <v>4.250794700486719</v>
      </c>
      <c r="AB122" s="384">
        <f t="shared" si="18"/>
        <v>4.28928870758482</v>
      </c>
      <c r="AG122" s="393"/>
      <c r="AH122" s="394"/>
      <c r="AI122" s="395"/>
      <c r="AJ122" s="388"/>
      <c r="AK122" s="388"/>
      <c r="AL122" s="388"/>
      <c r="AM122" s="388"/>
      <c r="AN122" s="388"/>
      <c r="AO122" s="388"/>
      <c r="AP122" s="388"/>
    </row>
    <row r="123" spans="1:42" ht="15">
      <c r="A123" s="117" t="s">
        <v>301</v>
      </c>
      <c r="B123" s="114" t="s">
        <v>147</v>
      </c>
      <c r="C123" s="115" t="s">
        <v>383</v>
      </c>
      <c r="D123" s="114" t="s">
        <v>169</v>
      </c>
      <c r="E123" s="141">
        <f>SUMIFS('PIB-Mpal 2015-2020 Corrient '!H$5:H$759,'PIB-Mpal 2015-2020 Corrient '!$A$5:$A$759,$W$2,'PIB-Mpal 2015-2020 Corrient '!$E$5:$E$759,$A123)</f>
        <v>52.82254675110628</v>
      </c>
      <c r="F123" s="141">
        <f>SUMIFS('PIB-Mpal 2015-2020 Corrient '!I$5:I$759,'PIB-Mpal 2015-2020 Corrient '!$A$5:$A$759,$W$2,'PIB-Mpal 2015-2020 Corrient '!$E$5:$E$759,$A123)</f>
        <v>2.2872533209788344</v>
      </c>
      <c r="G123" s="141">
        <f>SUMIFS('PIB-Mpal 2015-2020 Corrient '!K$5:K$759,'PIB-Mpal 2015-2020 Corrient '!$A$5:$A$759,$W$2,'PIB-Mpal 2015-2020 Corrient '!$E$5:$E$759,$A123)</f>
        <v>2.426669655872448</v>
      </c>
      <c r="H123" s="141">
        <f>SUMIFS('PIB-Mpal 2015-2020 Corrient '!L$5:L$759,'PIB-Mpal 2015-2020 Corrient '!$A$5:$A$759,$W$2,'PIB-Mpal 2015-2020 Corrient '!$E$5:$E$759,$A123)</f>
        <v>5.228678206750413</v>
      </c>
      <c r="I123" s="141">
        <f>SUMIFS('PIB-Mpal 2015-2020 Corrient '!N$5:N$759,'PIB-Mpal 2015-2020 Corrient '!$A$5:$A$759,$W$2,'PIB-Mpal 2015-2020 Corrient '!$E$5:$E$759,$A123)</f>
        <v>3.7033790918243543</v>
      </c>
      <c r="J123" s="141">
        <f>SUMIFS('PIB-Mpal 2015-2020 Corrient '!O$5:O$759,'PIB-Mpal 2015-2020 Corrient '!$A$5:$A$759,$W$2,'PIB-Mpal 2015-2020 Corrient '!$E$5:$E$759,$A123)</f>
        <v>7.4320889557866865</v>
      </c>
      <c r="K123" s="141">
        <f>SUMIFS('PIB-Mpal 2015-2020 Corrient '!P$5:P$759,'PIB-Mpal 2015-2020 Corrient '!$A$5:$A$759,$W$2,'PIB-Mpal 2015-2020 Corrient '!$E$5:$E$759,$A123)</f>
        <v>2.950604648641622</v>
      </c>
      <c r="L123" s="141">
        <f>SUMIFS('PIB-Mpal 2015-2020 Corrient '!Q$5:Q$759,'PIB-Mpal 2015-2020 Corrient '!$A$5:$A$759,$W$2,'PIB-Mpal 2015-2020 Corrient '!$E$5:$E$759,$A123)</f>
        <v>2.326689055570347</v>
      </c>
      <c r="M123" s="141">
        <f>SUMIFS('PIB-Mpal 2015-2020 Corrient '!R$5:R$759,'PIB-Mpal 2015-2020 Corrient '!$A$5:$A$759,$W$2,'PIB-Mpal 2015-2020 Corrient '!$E$5:$E$759,$A123)</f>
        <v>7.711406327979137</v>
      </c>
      <c r="N123" s="141">
        <f>SUMIFS('PIB-Mpal 2015-2020 Corrient '!S$5:S$759,'PIB-Mpal 2015-2020 Corrient '!$A$5:$A$759,$W$2,'PIB-Mpal 2015-2020 Corrient '!$E$5:$E$759,$A123)</f>
        <v>9.68657903109644</v>
      </c>
      <c r="O123" s="141">
        <f>SUMIFS('PIB-Mpal 2015-2020 Corrient '!T$5:T$759,'PIB-Mpal 2015-2020 Corrient '!$A$5:$A$759,$W$2,'PIB-Mpal 2015-2020 Corrient '!$E$5:$E$759,$A123)</f>
        <v>20.327041587981967</v>
      </c>
      <c r="P123" s="246">
        <f>SUMIFS('PIB-Mpal 2015-2020 Corrient '!U$5:U$759,'PIB-Mpal 2015-2020 Corrient '!$A$5:$A$759,$W$2,'PIB-Mpal 2015-2020 Corrient '!$E$5:$E$759,$A123)</f>
        <v>2.5982825049226026</v>
      </c>
      <c r="Q123" s="252">
        <f>SUMIFS('PIB-Mpal 2015-2020 Corrient '!J$5:J$759,'PIB-Mpal 2015-2020 Corrient '!$A$5:$A$759,$W$2,'PIB-Mpal 2015-2020 Corrient '!$E$5:$E$759,$A123)</f>
        <v>55.109800072085115</v>
      </c>
      <c r="R123" s="142">
        <f>SUMIFS('PIB-Mpal 2015-2020 Corrient '!M$5:M$759,'PIB-Mpal 2015-2020 Corrient '!$A$5:$A$759,$W$2,'PIB-Mpal 2015-2020 Corrient '!$E$5:$E$759,$A123)</f>
        <v>7.655347862622861</v>
      </c>
      <c r="S123" s="143">
        <f>SUMIFS('PIB-Mpal 2015-2020 Corrient '!V$5:V$759,'PIB-Mpal 2015-2020 Corrient '!$A$5:$A$759,$W$2,'PIB-Mpal 2015-2020 Corrient '!$E$5:$E$759,$A123)</f>
        <v>56.73607120380316</v>
      </c>
      <c r="T123" s="307">
        <f>SUMIFS('PIB-Mpal 2015-2020 Corrient '!W$5:W$759,'PIB-Mpal 2015-2020 Corrient '!$A$5:$A$759,$W$2,'PIB-Mpal 2015-2020 Corrient '!$E$5:$E$759,$A123)</f>
        <v>119.50121913851113</v>
      </c>
      <c r="U123" s="300">
        <f>SUMIFS('PIB-Mpal 2015-2020 Corrient '!X$5:X$759,'PIB-Mpal 2015-2020 Corrient '!$A$5:$A$759,$W$2,'PIB-Mpal 2015-2020 Corrient '!$E$5:$E$759,$A123)</f>
        <v>11.075592029002845</v>
      </c>
      <c r="V123" s="181">
        <f>SUMIFS('PIB-Mpal 2015-2020 Corrient '!Y$5:Y$759,'PIB-Mpal 2015-2020 Corrient '!$A$5:$A$759,$W$2,'PIB-Mpal 2015-2020 Corrient '!$E$5:$E$759,$A123)</f>
        <v>130.57681116751397</v>
      </c>
      <c r="W123" s="185">
        <f t="shared" si="14"/>
        <v>0.0008799773760736612</v>
      </c>
      <c r="X123" s="379">
        <f>INDEX(POBLACION!$C$4:$W$128,MATCH(A123,POBLACION!$A$4:$A$128,0),MATCH($W$2,POBLACION!$C$3:$W$3,0))</f>
        <v>6354</v>
      </c>
      <c r="Y123" s="369">
        <f t="shared" si="15"/>
        <v>18807.242546193127</v>
      </c>
      <c r="Z123" s="381">
        <f t="shared" si="16"/>
        <v>20550.332258028637</v>
      </c>
      <c r="AA123" s="384">
        <f t="shared" si="17"/>
        <v>4.274325125440955</v>
      </c>
      <c r="AB123" s="384">
        <f t="shared" si="18"/>
        <v>4.31281884794746</v>
      </c>
      <c r="AG123" s="393"/>
      <c r="AH123" s="394"/>
      <c r="AI123" s="395"/>
      <c r="AJ123" s="388"/>
      <c r="AK123" s="388"/>
      <c r="AL123" s="388"/>
      <c r="AM123" s="388"/>
      <c r="AN123" s="388"/>
      <c r="AO123" s="388"/>
      <c r="AP123" s="388"/>
    </row>
    <row r="124" spans="1:42" ht="15">
      <c r="A124" s="117" t="s">
        <v>302</v>
      </c>
      <c r="B124" s="114" t="s">
        <v>147</v>
      </c>
      <c r="C124" s="115" t="s">
        <v>376</v>
      </c>
      <c r="D124" s="114" t="s">
        <v>170</v>
      </c>
      <c r="E124" s="141">
        <f>SUMIFS('PIB-Mpal 2015-2020 Corrient '!H$5:H$759,'PIB-Mpal 2015-2020 Corrient '!$A$5:$A$759,$W$2,'PIB-Mpal 2015-2020 Corrient '!$E$5:$E$759,$A124)</f>
        <v>21.23547128912951</v>
      </c>
      <c r="F124" s="141">
        <f>SUMIFS('PIB-Mpal 2015-2020 Corrient '!I$5:I$759,'PIB-Mpal 2015-2020 Corrient '!$A$5:$A$759,$W$2,'PIB-Mpal 2015-2020 Corrient '!$E$5:$E$759,$A124)</f>
        <v>0.9590430759649884</v>
      </c>
      <c r="G124" s="141">
        <f>SUMIFS('PIB-Mpal 2015-2020 Corrient '!K$5:K$759,'PIB-Mpal 2015-2020 Corrient '!$A$5:$A$759,$W$2,'PIB-Mpal 2015-2020 Corrient '!$E$5:$E$759,$A124)</f>
        <v>3.1205399553027817</v>
      </c>
      <c r="H124" s="141">
        <f>SUMIFS('PIB-Mpal 2015-2020 Corrient '!L$5:L$759,'PIB-Mpal 2015-2020 Corrient '!$A$5:$A$759,$W$2,'PIB-Mpal 2015-2020 Corrient '!$E$5:$E$759,$A124)</f>
        <v>3.942906915745067</v>
      </c>
      <c r="I124" s="141">
        <f>SUMIFS('PIB-Mpal 2015-2020 Corrient '!N$5:N$759,'PIB-Mpal 2015-2020 Corrient '!$A$5:$A$759,$W$2,'PIB-Mpal 2015-2020 Corrient '!$E$5:$E$759,$A124)</f>
        <v>5.234288980217136</v>
      </c>
      <c r="J124" s="141">
        <f>SUMIFS('PIB-Mpal 2015-2020 Corrient '!O$5:O$759,'PIB-Mpal 2015-2020 Corrient '!$A$5:$A$759,$W$2,'PIB-Mpal 2015-2020 Corrient '!$E$5:$E$759,$A124)</f>
        <v>17.169612257609735</v>
      </c>
      <c r="K124" s="141">
        <f>SUMIFS('PIB-Mpal 2015-2020 Corrient '!P$5:P$759,'PIB-Mpal 2015-2020 Corrient '!$A$5:$A$759,$W$2,'PIB-Mpal 2015-2020 Corrient '!$E$5:$E$759,$A124)</f>
        <v>4.106083031646635</v>
      </c>
      <c r="L124" s="141">
        <f>SUMIFS('PIB-Mpal 2015-2020 Corrient '!Q$5:Q$759,'PIB-Mpal 2015-2020 Corrient '!$A$5:$A$759,$W$2,'PIB-Mpal 2015-2020 Corrient '!$E$5:$E$759,$A124)</f>
        <v>2.181540217090801</v>
      </c>
      <c r="M124" s="141">
        <f>SUMIFS('PIB-Mpal 2015-2020 Corrient '!R$5:R$759,'PIB-Mpal 2015-2020 Corrient '!$A$5:$A$759,$W$2,'PIB-Mpal 2015-2020 Corrient '!$E$5:$E$759,$A124)</f>
        <v>10.9612828902614</v>
      </c>
      <c r="N124" s="141">
        <f>SUMIFS('PIB-Mpal 2015-2020 Corrient '!S$5:S$759,'PIB-Mpal 2015-2020 Corrient '!$A$5:$A$759,$W$2,'PIB-Mpal 2015-2020 Corrient '!$E$5:$E$759,$A124)</f>
        <v>11.55741349797159</v>
      </c>
      <c r="O124" s="141">
        <f>SUMIFS('PIB-Mpal 2015-2020 Corrient '!T$5:T$759,'PIB-Mpal 2015-2020 Corrient '!$A$5:$A$759,$W$2,'PIB-Mpal 2015-2020 Corrient '!$E$5:$E$759,$A124)</f>
        <v>20.847430707656088</v>
      </c>
      <c r="P124" s="246">
        <f>SUMIFS('PIB-Mpal 2015-2020 Corrient '!U$5:U$759,'PIB-Mpal 2015-2020 Corrient '!$A$5:$A$759,$W$2,'PIB-Mpal 2015-2020 Corrient '!$E$5:$E$759,$A124)</f>
        <v>4.380827442071466</v>
      </c>
      <c r="Q124" s="252">
        <f>SUMIFS('PIB-Mpal 2015-2020 Corrient '!J$5:J$759,'PIB-Mpal 2015-2020 Corrient '!$A$5:$A$759,$W$2,'PIB-Mpal 2015-2020 Corrient '!$E$5:$E$759,$A124)</f>
        <v>22.1945143650945</v>
      </c>
      <c r="R124" s="142">
        <f>SUMIFS('PIB-Mpal 2015-2020 Corrient '!M$5:M$759,'PIB-Mpal 2015-2020 Corrient '!$A$5:$A$759,$W$2,'PIB-Mpal 2015-2020 Corrient '!$E$5:$E$759,$A124)</f>
        <v>7.063446871047849</v>
      </c>
      <c r="S124" s="143">
        <f>SUMIFS('PIB-Mpal 2015-2020 Corrient '!V$5:V$759,'PIB-Mpal 2015-2020 Corrient '!$A$5:$A$759,$W$2,'PIB-Mpal 2015-2020 Corrient '!$E$5:$E$759,$A124)</f>
        <v>76.43847902452485</v>
      </c>
      <c r="T124" s="307">
        <f>SUMIFS('PIB-Mpal 2015-2020 Corrient '!W$5:W$759,'PIB-Mpal 2015-2020 Corrient '!$A$5:$A$759,$W$2,'PIB-Mpal 2015-2020 Corrient '!$E$5:$E$759,$A124)</f>
        <v>105.69644026066719</v>
      </c>
      <c r="U124" s="300">
        <f>SUMIFS('PIB-Mpal 2015-2020 Corrient '!X$5:X$759,'PIB-Mpal 2015-2020 Corrient '!$A$5:$A$759,$W$2,'PIB-Mpal 2015-2020 Corrient '!$E$5:$E$759,$A124)</f>
        <v>9.795724793661527</v>
      </c>
      <c r="V124" s="181">
        <f>SUMIFS('PIB-Mpal 2015-2020 Corrient '!Y$5:Y$759,'PIB-Mpal 2015-2020 Corrient '!$A$5:$A$759,$W$2,'PIB-Mpal 2015-2020 Corrient '!$E$5:$E$759,$A124)</f>
        <v>115.49216505432872</v>
      </c>
      <c r="W124" s="185">
        <f t="shared" si="14"/>
        <v>0.0007783196070793533</v>
      </c>
      <c r="X124" s="379">
        <f>INDEX(POBLACION!$C$4:$W$128,MATCH(A124,POBLACION!$A$4:$A$128,0),MATCH($W$2,POBLACION!$C$3:$W$3,0))</f>
        <v>11021</v>
      </c>
      <c r="Y124" s="369">
        <f t="shared" si="15"/>
        <v>9590.4582397847</v>
      </c>
      <c r="Z124" s="381">
        <f t="shared" si="16"/>
        <v>10479.281830535225</v>
      </c>
      <c r="AA124" s="384">
        <f t="shared" si="17"/>
        <v>3.9818393586050074</v>
      </c>
      <c r="AB124" s="384">
        <f t="shared" si="18"/>
        <v>4.020331520460409</v>
      </c>
      <c r="AG124" s="393"/>
      <c r="AH124" s="394"/>
      <c r="AI124" s="395"/>
      <c r="AJ124" s="388"/>
      <c r="AK124" s="388"/>
      <c r="AL124" s="388"/>
      <c r="AM124" s="388"/>
      <c r="AN124" s="388"/>
      <c r="AO124" s="388"/>
      <c r="AP124" s="388"/>
    </row>
    <row r="125" spans="1:42" ht="15">
      <c r="A125" s="117" t="s">
        <v>303</v>
      </c>
      <c r="B125" s="114" t="s">
        <v>147</v>
      </c>
      <c r="C125" s="115" t="s">
        <v>376</v>
      </c>
      <c r="D125" s="114" t="s">
        <v>171</v>
      </c>
      <c r="E125" s="141">
        <f>SUMIFS('PIB-Mpal 2015-2020 Corrient '!H$5:H$759,'PIB-Mpal 2015-2020 Corrient '!$A$5:$A$759,$W$2,'PIB-Mpal 2015-2020 Corrient '!$E$5:$E$759,$A125)</f>
        <v>544.7464786765564</v>
      </c>
      <c r="F125" s="141">
        <f>SUMIFS('PIB-Mpal 2015-2020 Corrient '!I$5:I$759,'PIB-Mpal 2015-2020 Corrient '!$A$5:$A$759,$W$2,'PIB-Mpal 2015-2020 Corrient '!$E$5:$E$759,$A125)</f>
        <v>53.04961700628223</v>
      </c>
      <c r="G125" s="141">
        <f>SUMIFS('PIB-Mpal 2015-2020 Corrient '!K$5:K$759,'PIB-Mpal 2015-2020 Corrient '!$A$5:$A$759,$W$2,'PIB-Mpal 2015-2020 Corrient '!$E$5:$E$759,$A125)</f>
        <v>31.59900951971328</v>
      </c>
      <c r="H125" s="141">
        <f>SUMIFS('PIB-Mpal 2015-2020 Corrient '!L$5:L$759,'PIB-Mpal 2015-2020 Corrient '!$A$5:$A$759,$W$2,'PIB-Mpal 2015-2020 Corrient '!$E$5:$E$759,$A125)</f>
        <v>28.09734084296146</v>
      </c>
      <c r="I125" s="141">
        <f>SUMIFS('PIB-Mpal 2015-2020 Corrient '!N$5:N$759,'PIB-Mpal 2015-2020 Corrient '!$A$5:$A$759,$W$2,'PIB-Mpal 2015-2020 Corrient '!$E$5:$E$759,$A125)</f>
        <v>11.341827907119296</v>
      </c>
      <c r="J125" s="141">
        <f>SUMIFS('PIB-Mpal 2015-2020 Corrient '!O$5:O$759,'PIB-Mpal 2015-2020 Corrient '!$A$5:$A$759,$W$2,'PIB-Mpal 2015-2020 Corrient '!$E$5:$E$759,$A125)</f>
        <v>54.073313040507756</v>
      </c>
      <c r="K125" s="141">
        <f>SUMIFS('PIB-Mpal 2015-2020 Corrient '!P$5:P$759,'PIB-Mpal 2015-2020 Corrient '!$A$5:$A$759,$W$2,'PIB-Mpal 2015-2020 Corrient '!$E$5:$E$759,$A125)</f>
        <v>12.779270309504673</v>
      </c>
      <c r="L125" s="141">
        <f>SUMIFS('PIB-Mpal 2015-2020 Corrient '!Q$5:Q$759,'PIB-Mpal 2015-2020 Corrient '!$A$5:$A$759,$W$2,'PIB-Mpal 2015-2020 Corrient '!$E$5:$E$759,$A125)</f>
        <v>12.177962889164077</v>
      </c>
      <c r="M125" s="141">
        <f>SUMIFS('PIB-Mpal 2015-2020 Corrient '!R$5:R$759,'PIB-Mpal 2015-2020 Corrient '!$A$5:$A$759,$W$2,'PIB-Mpal 2015-2020 Corrient '!$E$5:$E$759,$A125)</f>
        <v>28.250539234897992</v>
      </c>
      <c r="N125" s="141">
        <f>SUMIFS('PIB-Mpal 2015-2020 Corrient '!S$5:S$759,'PIB-Mpal 2015-2020 Corrient '!$A$5:$A$759,$W$2,'PIB-Mpal 2015-2020 Corrient '!$E$5:$E$759,$A125)</f>
        <v>45.55113414861698</v>
      </c>
      <c r="O125" s="141">
        <f>SUMIFS('PIB-Mpal 2015-2020 Corrient '!T$5:T$759,'PIB-Mpal 2015-2020 Corrient '!$A$5:$A$759,$W$2,'PIB-Mpal 2015-2020 Corrient '!$E$5:$E$759,$A125)</f>
        <v>56.80738540337593</v>
      </c>
      <c r="P125" s="246">
        <f>SUMIFS('PIB-Mpal 2015-2020 Corrient '!U$5:U$759,'PIB-Mpal 2015-2020 Corrient '!$A$5:$A$759,$W$2,'PIB-Mpal 2015-2020 Corrient '!$E$5:$E$759,$A125)</f>
        <v>10.22355120268346</v>
      </c>
      <c r="Q125" s="252">
        <f>SUMIFS('PIB-Mpal 2015-2020 Corrient '!J$5:J$759,'PIB-Mpal 2015-2020 Corrient '!$A$5:$A$759,$W$2,'PIB-Mpal 2015-2020 Corrient '!$E$5:$E$759,$A125)</f>
        <v>597.7960956828387</v>
      </c>
      <c r="R125" s="142">
        <f>SUMIFS('PIB-Mpal 2015-2020 Corrient '!M$5:M$759,'PIB-Mpal 2015-2020 Corrient '!$A$5:$A$759,$W$2,'PIB-Mpal 2015-2020 Corrient '!$E$5:$E$759,$A125)</f>
        <v>59.69635036267474</v>
      </c>
      <c r="S125" s="143">
        <f>SUMIFS('PIB-Mpal 2015-2020 Corrient '!V$5:V$759,'PIB-Mpal 2015-2020 Corrient '!$A$5:$A$759,$W$2,'PIB-Mpal 2015-2020 Corrient '!$E$5:$E$759,$A125)</f>
        <v>231.20498413587015</v>
      </c>
      <c r="T125" s="307">
        <f>SUMIFS('PIB-Mpal 2015-2020 Corrient '!W$5:W$759,'PIB-Mpal 2015-2020 Corrient '!$A$5:$A$759,$W$2,'PIB-Mpal 2015-2020 Corrient '!$E$5:$E$759,$A125)</f>
        <v>888.6974301813835</v>
      </c>
      <c r="U125" s="300">
        <f>SUMIFS('PIB-Mpal 2015-2020 Corrient '!X$5:X$759,'PIB-Mpal 2015-2020 Corrient '!$A$5:$A$759,$W$2,'PIB-Mpal 2015-2020 Corrient '!$E$5:$E$759,$A125)</f>
        <v>82.3691214741786</v>
      </c>
      <c r="V125" s="181">
        <f>SUMIFS('PIB-Mpal 2015-2020 Corrient '!Y$5:Y$759,'PIB-Mpal 2015-2020 Corrient '!$A$5:$A$759,$W$2,'PIB-Mpal 2015-2020 Corrient '!$E$5:$E$759,$A125)</f>
        <v>971.0665516555621</v>
      </c>
      <c r="W125" s="185">
        <f t="shared" si="14"/>
        <v>0.00654416805310493</v>
      </c>
      <c r="X125" s="379">
        <f>INDEX(POBLACION!$C$4:$W$128,MATCH(A125,POBLACION!$A$4:$A$128,0),MATCH($W$2,POBLACION!$C$3:$W$3,0))</f>
        <v>31063</v>
      </c>
      <c r="Y125" s="369">
        <f t="shared" si="15"/>
        <v>28609.51711622778</v>
      </c>
      <c r="Z125" s="381">
        <f t="shared" si="16"/>
        <v>31261.19665375405</v>
      </c>
      <c r="AA125" s="384">
        <f t="shared" si="17"/>
        <v>4.4565105276575006</v>
      </c>
      <c r="AB125" s="384">
        <f t="shared" si="18"/>
        <v>4.495005598448848</v>
      </c>
      <c r="AG125" s="393"/>
      <c r="AH125" s="394"/>
      <c r="AI125" s="395"/>
      <c r="AJ125" s="388"/>
      <c r="AK125" s="388"/>
      <c r="AL125" s="388"/>
      <c r="AM125" s="388"/>
      <c r="AN125" s="388"/>
      <c r="AO125" s="388"/>
      <c r="AP125" s="388"/>
    </row>
    <row r="126" spans="1:42" ht="15">
      <c r="A126" s="117" t="s">
        <v>304</v>
      </c>
      <c r="B126" s="114" t="s">
        <v>147</v>
      </c>
      <c r="C126" s="115" t="s">
        <v>383</v>
      </c>
      <c r="D126" s="114" t="s">
        <v>172</v>
      </c>
      <c r="E126" s="141">
        <f>SUMIFS('PIB-Mpal 2015-2020 Corrient '!H$5:H$759,'PIB-Mpal 2015-2020 Corrient '!$A$5:$A$759,$W$2,'PIB-Mpal 2015-2020 Corrient '!$E$5:$E$759,$A126)</f>
        <v>157.19760876077683</v>
      </c>
      <c r="F126" s="141">
        <f>SUMIFS('PIB-Mpal 2015-2020 Corrient '!I$5:I$759,'PIB-Mpal 2015-2020 Corrient '!$A$5:$A$759,$W$2,'PIB-Mpal 2015-2020 Corrient '!$E$5:$E$759,$A126)</f>
        <v>0</v>
      </c>
      <c r="G126" s="141">
        <f>SUMIFS('PIB-Mpal 2015-2020 Corrient '!K$5:K$759,'PIB-Mpal 2015-2020 Corrient '!$A$5:$A$759,$W$2,'PIB-Mpal 2015-2020 Corrient '!$E$5:$E$759,$A126)</f>
        <v>1.2877828432341938</v>
      </c>
      <c r="H126" s="141">
        <f>SUMIFS('PIB-Mpal 2015-2020 Corrient '!L$5:L$759,'PIB-Mpal 2015-2020 Corrient '!$A$5:$A$759,$W$2,'PIB-Mpal 2015-2020 Corrient '!$E$5:$E$759,$A126)</f>
        <v>13.148025625547241</v>
      </c>
      <c r="I126" s="141">
        <f>SUMIFS('PIB-Mpal 2015-2020 Corrient '!N$5:N$759,'PIB-Mpal 2015-2020 Corrient '!$A$5:$A$759,$W$2,'PIB-Mpal 2015-2020 Corrient '!$E$5:$E$759,$A126)</f>
        <v>3.046050580113193</v>
      </c>
      <c r="J126" s="141">
        <f>SUMIFS('PIB-Mpal 2015-2020 Corrient '!O$5:O$759,'PIB-Mpal 2015-2020 Corrient '!$A$5:$A$759,$W$2,'PIB-Mpal 2015-2020 Corrient '!$E$5:$E$759,$A126)</f>
        <v>11.365995490810967</v>
      </c>
      <c r="K126" s="141">
        <f>SUMIFS('PIB-Mpal 2015-2020 Corrient '!P$5:P$759,'PIB-Mpal 2015-2020 Corrient '!$A$5:$A$759,$W$2,'PIB-Mpal 2015-2020 Corrient '!$E$5:$E$759,$A126)</f>
        <v>3.348401823158215</v>
      </c>
      <c r="L126" s="141">
        <f>SUMIFS('PIB-Mpal 2015-2020 Corrient '!Q$5:Q$759,'PIB-Mpal 2015-2020 Corrient '!$A$5:$A$759,$W$2,'PIB-Mpal 2015-2020 Corrient '!$E$5:$E$759,$A126)</f>
        <v>1.8606761834358134</v>
      </c>
      <c r="M126" s="141">
        <f>SUMIFS('PIB-Mpal 2015-2020 Corrient '!R$5:R$759,'PIB-Mpal 2015-2020 Corrient '!$A$5:$A$759,$W$2,'PIB-Mpal 2015-2020 Corrient '!$E$5:$E$759,$A126)</f>
        <v>9.92984678910356</v>
      </c>
      <c r="N126" s="141">
        <f>SUMIFS('PIB-Mpal 2015-2020 Corrient '!S$5:S$759,'PIB-Mpal 2015-2020 Corrient '!$A$5:$A$759,$W$2,'PIB-Mpal 2015-2020 Corrient '!$E$5:$E$759,$A126)</f>
        <v>10.510494078891082</v>
      </c>
      <c r="O126" s="141">
        <f>SUMIFS('PIB-Mpal 2015-2020 Corrient '!T$5:T$759,'PIB-Mpal 2015-2020 Corrient '!$A$5:$A$759,$W$2,'PIB-Mpal 2015-2020 Corrient '!$E$5:$E$759,$A126)</f>
        <v>13.493849221161708</v>
      </c>
      <c r="P126" s="246">
        <f>SUMIFS('PIB-Mpal 2015-2020 Corrient '!U$5:U$759,'PIB-Mpal 2015-2020 Corrient '!$A$5:$A$759,$W$2,'PIB-Mpal 2015-2020 Corrient '!$E$5:$E$759,$A126)</f>
        <v>3.290920742400834</v>
      </c>
      <c r="Q126" s="252">
        <f>SUMIFS('PIB-Mpal 2015-2020 Corrient '!J$5:J$759,'PIB-Mpal 2015-2020 Corrient '!$A$5:$A$759,$W$2,'PIB-Mpal 2015-2020 Corrient '!$E$5:$E$759,$A126)</f>
        <v>157.19760876077683</v>
      </c>
      <c r="R126" s="142">
        <f>SUMIFS('PIB-Mpal 2015-2020 Corrient '!M$5:M$759,'PIB-Mpal 2015-2020 Corrient '!$A$5:$A$759,$W$2,'PIB-Mpal 2015-2020 Corrient '!$E$5:$E$759,$A126)</f>
        <v>14.435808468781435</v>
      </c>
      <c r="S126" s="143">
        <f>SUMIFS('PIB-Mpal 2015-2020 Corrient '!V$5:V$759,'PIB-Mpal 2015-2020 Corrient '!$A$5:$A$759,$W$2,'PIB-Mpal 2015-2020 Corrient '!$E$5:$E$759,$A126)</f>
        <v>56.84623490907538</v>
      </c>
      <c r="T126" s="307">
        <f>SUMIFS('PIB-Mpal 2015-2020 Corrient '!W$5:W$759,'PIB-Mpal 2015-2020 Corrient '!$A$5:$A$759,$W$2,'PIB-Mpal 2015-2020 Corrient '!$E$5:$E$759,$A126)</f>
        <v>228.47965213863364</v>
      </c>
      <c r="U126" s="300">
        <f>SUMIFS('PIB-Mpal 2015-2020 Corrient '!X$5:X$759,'PIB-Mpal 2015-2020 Corrient '!$A$5:$A$759,$W$2,'PIB-Mpal 2015-2020 Corrient '!$E$5:$E$759,$A126)</f>
        <v>21.17672904246348</v>
      </c>
      <c r="V126" s="181">
        <f>SUMIFS('PIB-Mpal 2015-2020 Corrient '!Y$5:Y$759,'PIB-Mpal 2015-2020 Corrient '!$A$5:$A$759,$W$2,'PIB-Mpal 2015-2020 Corrient '!$E$5:$E$759,$A126)</f>
        <v>249.65638118109712</v>
      </c>
      <c r="W126" s="185">
        <f t="shared" si="14"/>
        <v>0.0016824730613918108</v>
      </c>
      <c r="X126" s="379">
        <f>INDEX(POBLACION!$C$4:$W$128,MATCH(A126,POBLACION!$A$4:$A$128,0),MATCH($W$2,POBLACION!$C$3:$W$3,0))</f>
        <v>6682</v>
      </c>
      <c r="Y126" s="369">
        <f t="shared" si="15"/>
        <v>34193.30322338126</v>
      </c>
      <c r="Z126" s="381">
        <f t="shared" si="16"/>
        <v>37362.52337340573</v>
      </c>
      <c r="AA126" s="384">
        <f t="shared" si="17"/>
        <v>4.533941057579039</v>
      </c>
      <c r="AB126" s="384">
        <f t="shared" si="18"/>
        <v>4.572436199735205</v>
      </c>
      <c r="AG126" s="393"/>
      <c r="AH126" s="394"/>
      <c r="AI126" s="395"/>
      <c r="AJ126" s="388"/>
      <c r="AK126" s="388"/>
      <c r="AL126" s="388"/>
      <c r="AM126" s="388"/>
      <c r="AN126" s="388"/>
      <c r="AO126" s="388"/>
      <c r="AP126" s="388"/>
    </row>
    <row r="127" spans="1:42" ht="15" thickBot="1">
      <c r="A127" s="215" t="s">
        <v>305</v>
      </c>
      <c r="B127" s="154" t="s">
        <v>147</v>
      </c>
      <c r="C127" s="153" t="s">
        <v>383</v>
      </c>
      <c r="D127" s="154" t="s">
        <v>173</v>
      </c>
      <c r="E127" s="189">
        <f>SUMIFS('PIB-Mpal 2015-2020 Corrient '!H$5:H$759,'PIB-Mpal 2015-2020 Corrient '!$A$5:$A$759,$W$2,'PIB-Mpal 2015-2020 Corrient '!$E$5:$E$759,$A127)</f>
        <v>56.708366793827906</v>
      </c>
      <c r="F127" s="189">
        <f>SUMIFS('PIB-Mpal 2015-2020 Corrient '!I$5:I$759,'PIB-Mpal 2015-2020 Corrient '!$A$5:$A$759,$W$2,'PIB-Mpal 2015-2020 Corrient '!$E$5:$E$759,$A127)</f>
        <v>0</v>
      </c>
      <c r="G127" s="189">
        <f>SUMIFS('PIB-Mpal 2015-2020 Corrient '!K$5:K$759,'PIB-Mpal 2015-2020 Corrient '!$A$5:$A$759,$W$2,'PIB-Mpal 2015-2020 Corrient '!$E$5:$E$759,$A127)</f>
        <v>4.847400776946357</v>
      </c>
      <c r="H127" s="189">
        <f>SUMIFS('PIB-Mpal 2015-2020 Corrient '!L$5:L$759,'PIB-Mpal 2015-2020 Corrient '!$A$5:$A$759,$W$2,'PIB-Mpal 2015-2020 Corrient '!$E$5:$E$759,$A127)</f>
        <v>8.895818756435432</v>
      </c>
      <c r="I127" s="189">
        <f>SUMIFS('PIB-Mpal 2015-2020 Corrient '!N$5:N$759,'PIB-Mpal 2015-2020 Corrient '!$A$5:$A$759,$W$2,'PIB-Mpal 2015-2020 Corrient '!$E$5:$E$759,$A127)</f>
        <v>8.37514593633907</v>
      </c>
      <c r="J127" s="189">
        <f>SUMIFS('PIB-Mpal 2015-2020 Corrient '!O$5:O$759,'PIB-Mpal 2015-2020 Corrient '!$A$5:$A$759,$W$2,'PIB-Mpal 2015-2020 Corrient '!$E$5:$E$759,$A127)</f>
        <v>35.37131166683675</v>
      </c>
      <c r="K127" s="189">
        <f>SUMIFS('PIB-Mpal 2015-2020 Corrient '!P$5:P$759,'PIB-Mpal 2015-2020 Corrient '!$A$5:$A$759,$W$2,'PIB-Mpal 2015-2020 Corrient '!$E$5:$E$759,$A127)</f>
        <v>6.486344071435338</v>
      </c>
      <c r="L127" s="189">
        <f>SUMIFS('PIB-Mpal 2015-2020 Corrient '!Q$5:Q$759,'PIB-Mpal 2015-2020 Corrient '!$A$5:$A$759,$W$2,'PIB-Mpal 2015-2020 Corrient '!$E$5:$E$759,$A127)</f>
        <v>3.269951481662748</v>
      </c>
      <c r="M127" s="189">
        <f>SUMIFS('PIB-Mpal 2015-2020 Corrient '!R$5:R$759,'PIB-Mpal 2015-2020 Corrient '!$A$5:$A$759,$W$2,'PIB-Mpal 2015-2020 Corrient '!$E$5:$E$759,$A127)</f>
        <v>16.97005805310624</v>
      </c>
      <c r="N127" s="189">
        <f>SUMIFS('PIB-Mpal 2015-2020 Corrient '!S$5:S$759,'PIB-Mpal 2015-2020 Corrient '!$A$5:$A$759,$W$2,'PIB-Mpal 2015-2020 Corrient '!$E$5:$E$759,$A127)</f>
        <v>19.01792672299934</v>
      </c>
      <c r="O127" s="189">
        <f>SUMIFS('PIB-Mpal 2015-2020 Corrient '!T$5:T$759,'PIB-Mpal 2015-2020 Corrient '!$A$5:$A$759,$W$2,'PIB-Mpal 2015-2020 Corrient '!$E$5:$E$759,$A127)</f>
        <v>31.235822238511556</v>
      </c>
      <c r="P127" s="247">
        <f>SUMIFS('PIB-Mpal 2015-2020 Corrient '!U$5:U$759,'PIB-Mpal 2015-2020 Corrient '!$A$5:$A$759,$W$2,'PIB-Mpal 2015-2020 Corrient '!$E$5:$E$759,$A127)</f>
        <v>6.035691836909576</v>
      </c>
      <c r="Q127" s="252">
        <f>SUMIFS('PIB-Mpal 2015-2020 Corrient '!J$5:J$759,'PIB-Mpal 2015-2020 Corrient '!$A$5:$A$759,$W$2,'PIB-Mpal 2015-2020 Corrient '!$E$5:$E$759,$A127)</f>
        <v>56.708366793827906</v>
      </c>
      <c r="R127" s="142">
        <f>SUMIFS('PIB-Mpal 2015-2020 Corrient '!M$5:M$759,'PIB-Mpal 2015-2020 Corrient '!$A$5:$A$759,$W$2,'PIB-Mpal 2015-2020 Corrient '!$E$5:$E$759,$A127)</f>
        <v>13.743219533381788</v>
      </c>
      <c r="S127" s="190">
        <f>SUMIFS('PIB-Mpal 2015-2020 Corrient '!V$5:V$759,'PIB-Mpal 2015-2020 Corrient '!$A$5:$A$759,$W$2,'PIB-Mpal 2015-2020 Corrient '!$E$5:$E$759,$A127)</f>
        <v>126.76225200780063</v>
      </c>
      <c r="T127" s="308">
        <f>SUMIFS('PIB-Mpal 2015-2020 Corrient '!W$5:W$759,'PIB-Mpal 2015-2020 Corrient '!$A$5:$A$759,$W$2,'PIB-Mpal 2015-2020 Corrient '!$E$5:$E$759,$A127)</f>
        <v>197.21383833501028</v>
      </c>
      <c r="U127" s="301">
        <f>SUMIFS('PIB-Mpal 2015-2020 Corrient '!X$5:X$759,'PIB-Mpal 2015-2020 Corrient '!$A$5:$A$759,$W$2,'PIB-Mpal 2015-2020 Corrient '!$E$5:$E$759,$A127)</f>
        <v>18.27761634426796</v>
      </c>
      <c r="V127" s="195">
        <f>SUMIFS('PIB-Mpal 2015-2020 Corrient '!Y$5:Y$759,'PIB-Mpal 2015-2020 Corrient '!$A$5:$A$759,$W$2,'PIB-Mpal 2015-2020 Corrient '!$E$5:$E$759,$A127)</f>
        <v>215.49145467927823</v>
      </c>
      <c r="W127" s="191">
        <f t="shared" si="14"/>
        <v>0.0014522303245076086</v>
      </c>
      <c r="X127" s="379">
        <f>INDEX(POBLACION!$C$4:$W$128,MATCH(A127,POBLACION!$A$4:$A$128,0),MATCH($W$2,POBLACION!$C$3:$W$3,0))</f>
        <v>11915</v>
      </c>
      <c r="Y127" s="369">
        <f t="shared" si="15"/>
        <v>16551.72793411752</v>
      </c>
      <c r="Z127" s="381">
        <f t="shared" si="16"/>
        <v>18085.728466578115</v>
      </c>
      <c r="AA127" s="384">
        <f t="shared" si="17"/>
        <v>4.2188433390833335</v>
      </c>
      <c r="AB127" s="384">
        <f t="shared" si="18"/>
        <v>4.257336006193774</v>
      </c>
      <c r="AG127" s="393"/>
      <c r="AH127" s="394"/>
      <c r="AI127" s="395"/>
      <c r="AJ127" s="388"/>
      <c r="AK127" s="388"/>
      <c r="AL127" s="388"/>
      <c r="AM127" s="388"/>
      <c r="AN127" s="388"/>
      <c r="AO127" s="388"/>
      <c r="AP127" s="388"/>
    </row>
    <row r="128" spans="1:42" ht="15" thickBot="1">
      <c r="A128" s="217" t="s">
        <v>174</v>
      </c>
      <c r="B128" s="207" t="s">
        <v>384</v>
      </c>
      <c r="C128" s="212"/>
      <c r="D128" s="207"/>
      <c r="E128" s="208">
        <f>SUM(E129:E139)</f>
        <v>2966.169843053678</v>
      </c>
      <c r="F128" s="208">
        <f aca="true" t="shared" si="21" ref="F128:X128">SUM(F129:F139)</f>
        <v>52.97293319702179</v>
      </c>
      <c r="G128" s="208">
        <f t="shared" si="21"/>
        <v>198.6149939475265</v>
      </c>
      <c r="H128" s="208">
        <f t="shared" si="21"/>
        <v>399.69338166707985</v>
      </c>
      <c r="I128" s="208">
        <f t="shared" si="21"/>
        <v>259.60080051141364</v>
      </c>
      <c r="J128" s="208">
        <f t="shared" si="21"/>
        <v>1448.3239797680724</v>
      </c>
      <c r="K128" s="208">
        <f t="shared" si="21"/>
        <v>244.4121721545744</v>
      </c>
      <c r="L128" s="208">
        <f t="shared" si="21"/>
        <v>213.15550157052354</v>
      </c>
      <c r="M128" s="208">
        <f t="shared" si="21"/>
        <v>452.22915733061006</v>
      </c>
      <c r="N128" s="208">
        <f t="shared" si="21"/>
        <v>705.8272740085869</v>
      </c>
      <c r="O128" s="208">
        <f t="shared" si="21"/>
        <v>1357.5169912938431</v>
      </c>
      <c r="P128" s="218">
        <f t="shared" si="21"/>
        <v>168.80587799030246</v>
      </c>
      <c r="Q128" s="289">
        <f t="shared" si="21"/>
        <v>3019.1427762507</v>
      </c>
      <c r="R128" s="208">
        <f t="shared" si="21"/>
        <v>598.3083756146063</v>
      </c>
      <c r="S128" s="209">
        <f t="shared" si="21"/>
        <v>4849.871754627926</v>
      </c>
      <c r="T128" s="309">
        <f t="shared" si="21"/>
        <v>8467.322906493233</v>
      </c>
      <c r="U128" s="282">
        <f t="shared" si="21"/>
        <v>784.7538907324953</v>
      </c>
      <c r="V128" s="218">
        <f t="shared" si="21"/>
        <v>9252.076797225727</v>
      </c>
      <c r="W128" s="210">
        <f t="shared" si="14"/>
        <v>0.0623511800484238</v>
      </c>
      <c r="X128" s="309">
        <f t="shared" si="21"/>
        <v>522020</v>
      </c>
      <c r="Y128" s="369">
        <f t="shared" si="15"/>
        <v>16220.303640652144</v>
      </c>
      <c r="Z128" s="381">
        <f t="shared" si="16"/>
        <v>17723.60598679309</v>
      </c>
      <c r="AA128" s="384">
        <f t="shared" si="17"/>
        <v>4.210058979852043</v>
      </c>
      <c r="AB128" s="384">
        <f t="shared" si="18"/>
        <v>4.24855208667307</v>
      </c>
      <c r="AG128" s="393"/>
      <c r="AH128" s="394"/>
      <c r="AI128" s="395"/>
      <c r="AJ128" s="388"/>
      <c r="AK128" s="388"/>
      <c r="AL128" s="388"/>
      <c r="AM128" s="388"/>
      <c r="AN128" s="388"/>
      <c r="AO128" s="388"/>
      <c r="AP128" s="388"/>
    </row>
    <row r="129" spans="1:42" ht="27.6">
      <c r="A129" s="216" t="s">
        <v>306</v>
      </c>
      <c r="B129" s="196" t="s">
        <v>176</v>
      </c>
      <c r="C129" s="203" t="s">
        <v>422</v>
      </c>
      <c r="D129" s="196" t="s">
        <v>177</v>
      </c>
      <c r="E129" s="204">
        <f>SUMIFS('PIB-Mpal 2015-2020 Corrient '!H$5:H$759,'PIB-Mpal 2015-2020 Corrient '!$A$5:$A$759,$W$2,'PIB-Mpal 2015-2020 Corrient '!$E$5:$E$759,$A129)</f>
        <v>749.9277617384653</v>
      </c>
      <c r="F129" s="204">
        <f>SUMIFS('PIB-Mpal 2015-2020 Corrient '!I$5:I$759,'PIB-Mpal 2015-2020 Corrient '!$A$5:$A$759,$W$2,'PIB-Mpal 2015-2020 Corrient '!$E$5:$E$759,$A129)</f>
        <v>0</v>
      </c>
      <c r="G129" s="204">
        <f>SUMIFS('PIB-Mpal 2015-2020 Corrient '!K$5:K$759,'PIB-Mpal 2015-2020 Corrient '!$A$5:$A$759,$W$2,'PIB-Mpal 2015-2020 Corrient '!$E$5:$E$759,$A129)</f>
        <v>89.40913635768612</v>
      </c>
      <c r="H129" s="204">
        <f>SUMIFS('PIB-Mpal 2015-2020 Corrient '!L$5:L$759,'PIB-Mpal 2015-2020 Corrient '!$A$5:$A$759,$W$2,'PIB-Mpal 2015-2020 Corrient '!$E$5:$E$759,$A129)</f>
        <v>124.2196836135341</v>
      </c>
      <c r="I129" s="204">
        <f>SUMIFS('PIB-Mpal 2015-2020 Corrient '!N$5:N$759,'PIB-Mpal 2015-2020 Corrient '!$A$5:$A$759,$W$2,'PIB-Mpal 2015-2020 Corrient '!$E$5:$E$759,$A129)</f>
        <v>85.39870622229469</v>
      </c>
      <c r="J129" s="204">
        <f>SUMIFS('PIB-Mpal 2015-2020 Corrient '!O$5:O$759,'PIB-Mpal 2015-2020 Corrient '!$A$5:$A$759,$W$2,'PIB-Mpal 2015-2020 Corrient '!$E$5:$E$759,$A129)</f>
        <v>446.8686140674719</v>
      </c>
      <c r="K129" s="204">
        <f>SUMIFS('PIB-Mpal 2015-2020 Corrient '!P$5:P$759,'PIB-Mpal 2015-2020 Corrient '!$A$5:$A$759,$W$2,'PIB-Mpal 2015-2020 Corrient '!$E$5:$E$759,$A129)</f>
        <v>72.53778892511704</v>
      </c>
      <c r="L129" s="204">
        <f>SUMIFS('PIB-Mpal 2015-2020 Corrient '!Q$5:Q$759,'PIB-Mpal 2015-2020 Corrient '!$A$5:$A$759,$W$2,'PIB-Mpal 2015-2020 Corrient '!$E$5:$E$759,$A129)</f>
        <v>84.5848531634131</v>
      </c>
      <c r="M129" s="204">
        <f>SUMIFS('PIB-Mpal 2015-2020 Corrient '!R$5:R$759,'PIB-Mpal 2015-2020 Corrient '!$A$5:$A$759,$W$2,'PIB-Mpal 2015-2020 Corrient '!$E$5:$E$759,$A129)</f>
        <v>167.90634430321572</v>
      </c>
      <c r="N129" s="204">
        <f>SUMIFS('PIB-Mpal 2015-2020 Corrient '!S$5:S$759,'PIB-Mpal 2015-2020 Corrient '!$A$5:$A$759,$W$2,'PIB-Mpal 2015-2020 Corrient '!$E$5:$E$759,$A129)</f>
        <v>211.630040788514</v>
      </c>
      <c r="O129" s="204">
        <f>SUMIFS('PIB-Mpal 2015-2020 Corrient '!T$5:T$759,'PIB-Mpal 2015-2020 Corrient '!$A$5:$A$759,$W$2,'PIB-Mpal 2015-2020 Corrient '!$E$5:$E$759,$A129)</f>
        <v>376.3722224018576</v>
      </c>
      <c r="P129" s="278">
        <f>SUMIFS('PIB-Mpal 2015-2020 Corrient '!U$5:U$759,'PIB-Mpal 2015-2020 Corrient '!$A$5:$A$759,$W$2,'PIB-Mpal 2015-2020 Corrient '!$E$5:$E$759,$A129)</f>
        <v>53.7127393792805</v>
      </c>
      <c r="Q129" s="252">
        <f>SUMIFS('PIB-Mpal 2015-2020 Corrient '!J$5:J$759,'PIB-Mpal 2015-2020 Corrient '!$A$5:$A$759,$W$2,'PIB-Mpal 2015-2020 Corrient '!$E$5:$E$759,$A129)</f>
        <v>749.9277617384653</v>
      </c>
      <c r="R129" s="142">
        <f>SUMIFS('PIB-Mpal 2015-2020 Corrient '!M$5:M$759,'PIB-Mpal 2015-2020 Corrient '!$A$5:$A$759,$W$2,'PIB-Mpal 2015-2020 Corrient '!$E$5:$E$759,$A129)</f>
        <v>213.62881997122022</v>
      </c>
      <c r="S129" s="205">
        <f>SUMIFS('PIB-Mpal 2015-2020 Corrient '!V$5:V$759,'PIB-Mpal 2015-2020 Corrient '!$A$5:$A$759,$W$2,'PIB-Mpal 2015-2020 Corrient '!$E$5:$E$759,$A129)</f>
        <v>1499.0113092511644</v>
      </c>
      <c r="T129" s="310">
        <f>SUMIFS('PIB-Mpal 2015-2020 Corrient '!W$5:W$759,'PIB-Mpal 2015-2020 Corrient '!$A$5:$A$759,$W$2,'PIB-Mpal 2015-2020 Corrient '!$E$5:$E$759,$A129)</f>
        <v>2462.56789096085</v>
      </c>
      <c r="U129" s="302">
        <f>SUMIFS('PIB-Mpal 2015-2020 Corrient '!X$5:X$759,'PIB-Mpal 2015-2020 Corrient '!$A$5:$A$759,$W$2,'PIB-Mpal 2015-2020 Corrient '!$E$5:$E$759,$A129)</f>
        <v>228.23009212754334</v>
      </c>
      <c r="V129" s="193">
        <f>SUMIFS('PIB-Mpal 2015-2020 Corrient '!Y$5:Y$759,'PIB-Mpal 2015-2020 Corrient '!$A$5:$A$759,$W$2,'PIB-Mpal 2015-2020 Corrient '!$E$5:$E$759,$A129)</f>
        <v>2690.7979830883933</v>
      </c>
      <c r="W129" s="194">
        <f t="shared" si="14"/>
        <v>0.018133704809690714</v>
      </c>
      <c r="X129" s="379">
        <f>INDEX(POBLACION!$C$4:$W$128,MATCH(A129,POBLACION!$A$4:$A$128,0),MATCH($W$2,POBLACION!$C$3:$W$3,0))</f>
        <v>126239</v>
      </c>
      <c r="Y129" s="369">
        <f t="shared" si="15"/>
        <v>19507.187881406302</v>
      </c>
      <c r="Z129" s="381">
        <f t="shared" si="16"/>
        <v>21315.10850916431</v>
      </c>
      <c r="AA129" s="384">
        <f t="shared" si="17"/>
        <v>4.290194666851581</v>
      </c>
      <c r="AB129" s="384">
        <f t="shared" si="18"/>
        <v>4.328687547858654</v>
      </c>
      <c r="AG129" s="393"/>
      <c r="AH129" s="394"/>
      <c r="AI129" s="395"/>
      <c r="AJ129" s="388"/>
      <c r="AK129" s="388"/>
      <c r="AL129" s="388"/>
      <c r="AM129" s="388"/>
      <c r="AN129" s="388"/>
      <c r="AO129" s="388"/>
      <c r="AP129" s="388"/>
    </row>
    <row r="130" spans="1:42" ht="27.6">
      <c r="A130" s="117" t="s">
        <v>307</v>
      </c>
      <c r="B130" s="114" t="s">
        <v>176</v>
      </c>
      <c r="C130" s="115" t="s">
        <v>422</v>
      </c>
      <c r="D130" s="114" t="s">
        <v>179</v>
      </c>
      <c r="E130" s="141">
        <f>SUMIFS('PIB-Mpal 2015-2020 Corrient '!H$5:H$759,'PIB-Mpal 2015-2020 Corrient '!$A$5:$A$759,$W$2,'PIB-Mpal 2015-2020 Corrient '!$E$5:$E$759,$A130)</f>
        <v>51.93128762582589</v>
      </c>
      <c r="F130" s="141">
        <f>SUMIFS('PIB-Mpal 2015-2020 Corrient '!I$5:I$759,'PIB-Mpal 2015-2020 Corrient '!$A$5:$A$759,$W$2,'PIB-Mpal 2015-2020 Corrient '!$E$5:$E$759,$A130)</f>
        <v>0</v>
      </c>
      <c r="G130" s="141">
        <f>SUMIFS('PIB-Mpal 2015-2020 Corrient '!K$5:K$759,'PIB-Mpal 2015-2020 Corrient '!$A$5:$A$759,$W$2,'PIB-Mpal 2015-2020 Corrient '!$E$5:$E$759,$A130)</f>
        <v>3.7399412867882855</v>
      </c>
      <c r="H130" s="141">
        <f>SUMIFS('PIB-Mpal 2015-2020 Corrient '!L$5:L$759,'PIB-Mpal 2015-2020 Corrient '!$A$5:$A$759,$W$2,'PIB-Mpal 2015-2020 Corrient '!$E$5:$E$759,$A130)</f>
        <v>14.220971494065234</v>
      </c>
      <c r="I130" s="141">
        <f>SUMIFS('PIB-Mpal 2015-2020 Corrient '!N$5:N$759,'PIB-Mpal 2015-2020 Corrient '!$A$5:$A$759,$W$2,'PIB-Mpal 2015-2020 Corrient '!$E$5:$E$759,$A130)</f>
        <v>8.214797400864125</v>
      </c>
      <c r="J130" s="141">
        <f>SUMIFS('PIB-Mpal 2015-2020 Corrient '!O$5:O$759,'PIB-Mpal 2015-2020 Corrient '!$A$5:$A$759,$W$2,'PIB-Mpal 2015-2020 Corrient '!$E$5:$E$759,$A130)</f>
        <v>73.19629978331898</v>
      </c>
      <c r="K130" s="141">
        <f>SUMIFS('PIB-Mpal 2015-2020 Corrient '!P$5:P$759,'PIB-Mpal 2015-2020 Corrient '!$A$5:$A$759,$W$2,'PIB-Mpal 2015-2020 Corrient '!$E$5:$E$759,$A130)</f>
        <v>10.935206928659472</v>
      </c>
      <c r="L130" s="141">
        <f>SUMIFS('PIB-Mpal 2015-2020 Corrient '!Q$5:Q$759,'PIB-Mpal 2015-2020 Corrient '!$A$5:$A$759,$W$2,'PIB-Mpal 2015-2020 Corrient '!$E$5:$E$759,$A130)</f>
        <v>6.797345009414714</v>
      </c>
      <c r="M130" s="141">
        <f>SUMIFS('PIB-Mpal 2015-2020 Corrient '!R$5:R$759,'PIB-Mpal 2015-2020 Corrient '!$A$5:$A$759,$W$2,'PIB-Mpal 2015-2020 Corrient '!$E$5:$E$759,$A130)</f>
        <v>18.57390551967374</v>
      </c>
      <c r="N130" s="141">
        <f>SUMIFS('PIB-Mpal 2015-2020 Corrient '!S$5:S$759,'PIB-Mpal 2015-2020 Corrient '!$A$5:$A$759,$W$2,'PIB-Mpal 2015-2020 Corrient '!$E$5:$E$759,$A130)</f>
        <v>29.187702982438374</v>
      </c>
      <c r="O130" s="141">
        <f>SUMIFS('PIB-Mpal 2015-2020 Corrient '!T$5:T$759,'PIB-Mpal 2015-2020 Corrient '!$A$5:$A$759,$W$2,'PIB-Mpal 2015-2020 Corrient '!$E$5:$E$759,$A130)</f>
        <v>52.146589400117094</v>
      </c>
      <c r="P130" s="246">
        <f>SUMIFS('PIB-Mpal 2015-2020 Corrient '!U$5:U$759,'PIB-Mpal 2015-2020 Corrient '!$A$5:$A$759,$W$2,'PIB-Mpal 2015-2020 Corrient '!$E$5:$E$759,$A130)</f>
        <v>7.410106341143638</v>
      </c>
      <c r="Q130" s="252">
        <f>SUMIFS('PIB-Mpal 2015-2020 Corrient '!J$5:J$759,'PIB-Mpal 2015-2020 Corrient '!$A$5:$A$759,$W$2,'PIB-Mpal 2015-2020 Corrient '!$E$5:$E$759,$A130)</f>
        <v>51.93128762582589</v>
      </c>
      <c r="R130" s="142">
        <f>SUMIFS('PIB-Mpal 2015-2020 Corrient '!M$5:M$759,'PIB-Mpal 2015-2020 Corrient '!$A$5:$A$759,$W$2,'PIB-Mpal 2015-2020 Corrient '!$E$5:$E$759,$A130)</f>
        <v>17.96091278085352</v>
      </c>
      <c r="S130" s="143">
        <f>SUMIFS('PIB-Mpal 2015-2020 Corrient '!V$5:V$759,'PIB-Mpal 2015-2020 Corrient '!$A$5:$A$759,$W$2,'PIB-Mpal 2015-2020 Corrient '!$E$5:$E$759,$A130)</f>
        <v>206.46195336563014</v>
      </c>
      <c r="T130" s="307">
        <f>SUMIFS('PIB-Mpal 2015-2020 Corrient '!W$5:W$759,'PIB-Mpal 2015-2020 Corrient '!$A$5:$A$759,$W$2,'PIB-Mpal 2015-2020 Corrient '!$E$5:$E$759,$A130)</f>
        <v>276.35415377230953</v>
      </c>
      <c r="U130" s="300">
        <f>SUMIFS('PIB-Mpal 2015-2020 Corrient '!X$5:X$759,'PIB-Mpal 2015-2020 Corrient '!$A$5:$A$759,$W$2,'PIB-Mpal 2015-2020 Corrient '!$E$5:$E$759,$A130)</f>
        <v>25.611819973256853</v>
      </c>
      <c r="V130" s="181">
        <f>SUMIFS('PIB-Mpal 2015-2020 Corrient '!Y$5:Y$759,'PIB-Mpal 2015-2020 Corrient '!$A$5:$A$759,$W$2,'PIB-Mpal 2015-2020 Corrient '!$E$5:$E$759,$A130)</f>
        <v>301.9659737455664</v>
      </c>
      <c r="W130" s="185">
        <f t="shared" si="14"/>
        <v>0.002034995516158389</v>
      </c>
      <c r="X130" s="379">
        <f>INDEX(POBLACION!$C$4:$W$128,MATCH(A130,POBLACION!$A$4:$A$128,0),MATCH($W$2,POBLACION!$C$3:$W$3,0))</f>
        <v>30663</v>
      </c>
      <c r="Y130" s="369">
        <f t="shared" si="15"/>
        <v>9012.626089172929</v>
      </c>
      <c r="Z130" s="381">
        <f t="shared" si="16"/>
        <v>9847.89400076856</v>
      </c>
      <c r="AA130" s="384">
        <f t="shared" si="17"/>
        <v>3.954851353671893</v>
      </c>
      <c r="AB130" s="384">
        <f t="shared" si="18"/>
        <v>3.993343365356947</v>
      </c>
      <c r="AG130" s="393"/>
      <c r="AH130" s="394"/>
      <c r="AI130" s="395"/>
      <c r="AJ130" s="388"/>
      <c r="AK130" s="388"/>
      <c r="AL130" s="388"/>
      <c r="AM130" s="388"/>
      <c r="AN130" s="388"/>
      <c r="AO130" s="388"/>
      <c r="AP130" s="388"/>
    </row>
    <row r="131" spans="1:42" ht="27.6">
      <c r="A131" s="117" t="s">
        <v>308</v>
      </c>
      <c r="B131" s="114" t="s">
        <v>176</v>
      </c>
      <c r="C131" s="115" t="s">
        <v>422</v>
      </c>
      <c r="D131" s="114" t="s">
        <v>180</v>
      </c>
      <c r="E131" s="141">
        <f>SUMIFS('PIB-Mpal 2015-2020 Corrient '!H$5:H$759,'PIB-Mpal 2015-2020 Corrient '!$A$5:$A$759,$W$2,'PIB-Mpal 2015-2020 Corrient '!$E$5:$E$759,$A131)</f>
        <v>670.2898951994129</v>
      </c>
      <c r="F131" s="141">
        <f>SUMIFS('PIB-Mpal 2015-2020 Corrient '!I$5:I$759,'PIB-Mpal 2015-2020 Corrient '!$A$5:$A$759,$W$2,'PIB-Mpal 2015-2020 Corrient '!$E$5:$E$759,$A131)</f>
        <v>26.969512052271625</v>
      </c>
      <c r="G131" s="141">
        <f>SUMIFS('PIB-Mpal 2015-2020 Corrient '!K$5:K$759,'PIB-Mpal 2015-2020 Corrient '!$A$5:$A$759,$W$2,'PIB-Mpal 2015-2020 Corrient '!$E$5:$E$759,$A131)</f>
        <v>38.134215448941475</v>
      </c>
      <c r="H131" s="141">
        <f>SUMIFS('PIB-Mpal 2015-2020 Corrient '!L$5:L$759,'PIB-Mpal 2015-2020 Corrient '!$A$5:$A$759,$W$2,'PIB-Mpal 2015-2020 Corrient '!$E$5:$E$759,$A131)</f>
        <v>38.62934843262552</v>
      </c>
      <c r="I131" s="141">
        <f>SUMIFS('PIB-Mpal 2015-2020 Corrient '!N$5:N$759,'PIB-Mpal 2015-2020 Corrient '!$A$5:$A$759,$W$2,'PIB-Mpal 2015-2020 Corrient '!$E$5:$E$759,$A131)</f>
        <v>29.326857732948177</v>
      </c>
      <c r="J131" s="141">
        <f>SUMIFS('PIB-Mpal 2015-2020 Corrient '!O$5:O$759,'PIB-Mpal 2015-2020 Corrient '!$A$5:$A$759,$W$2,'PIB-Mpal 2015-2020 Corrient '!$E$5:$E$759,$A131)</f>
        <v>141.48243311695092</v>
      </c>
      <c r="K131" s="141">
        <f>SUMIFS('PIB-Mpal 2015-2020 Corrient '!P$5:P$759,'PIB-Mpal 2015-2020 Corrient '!$A$5:$A$759,$W$2,'PIB-Mpal 2015-2020 Corrient '!$E$5:$E$759,$A131)</f>
        <v>25.414202271136972</v>
      </c>
      <c r="L131" s="141">
        <f>SUMIFS('PIB-Mpal 2015-2020 Corrient '!Q$5:Q$759,'PIB-Mpal 2015-2020 Corrient '!$A$5:$A$759,$W$2,'PIB-Mpal 2015-2020 Corrient '!$E$5:$E$759,$A131)</f>
        <v>19.543129061144136</v>
      </c>
      <c r="M131" s="141">
        <f>SUMIFS('PIB-Mpal 2015-2020 Corrient '!R$5:R$759,'PIB-Mpal 2015-2020 Corrient '!$A$5:$A$759,$W$2,'PIB-Mpal 2015-2020 Corrient '!$E$5:$E$759,$A131)</f>
        <v>47.36124014262269</v>
      </c>
      <c r="N131" s="141">
        <f>SUMIFS('PIB-Mpal 2015-2020 Corrient '!S$5:S$759,'PIB-Mpal 2015-2020 Corrient '!$A$5:$A$759,$W$2,'PIB-Mpal 2015-2020 Corrient '!$E$5:$E$759,$A131)</f>
        <v>70.4378017236408</v>
      </c>
      <c r="O131" s="141">
        <f>SUMIFS('PIB-Mpal 2015-2020 Corrient '!T$5:T$759,'PIB-Mpal 2015-2020 Corrient '!$A$5:$A$759,$W$2,'PIB-Mpal 2015-2020 Corrient '!$E$5:$E$759,$A131)</f>
        <v>73.44255157798587</v>
      </c>
      <c r="P131" s="246">
        <f>SUMIFS('PIB-Mpal 2015-2020 Corrient '!U$5:U$759,'PIB-Mpal 2015-2020 Corrient '!$A$5:$A$759,$W$2,'PIB-Mpal 2015-2020 Corrient '!$E$5:$E$759,$A131)</f>
        <v>17.33273813735653</v>
      </c>
      <c r="Q131" s="252">
        <f>SUMIFS('PIB-Mpal 2015-2020 Corrient '!J$5:J$759,'PIB-Mpal 2015-2020 Corrient '!$A$5:$A$759,$W$2,'PIB-Mpal 2015-2020 Corrient '!$E$5:$E$759,$A131)</f>
        <v>697.2594072516845</v>
      </c>
      <c r="R131" s="142">
        <f>SUMIFS('PIB-Mpal 2015-2020 Corrient '!M$5:M$759,'PIB-Mpal 2015-2020 Corrient '!$A$5:$A$759,$W$2,'PIB-Mpal 2015-2020 Corrient '!$E$5:$E$759,$A131)</f>
        <v>76.763563881567</v>
      </c>
      <c r="S131" s="143">
        <f>SUMIFS('PIB-Mpal 2015-2020 Corrient '!V$5:V$759,'PIB-Mpal 2015-2020 Corrient '!$A$5:$A$759,$W$2,'PIB-Mpal 2015-2020 Corrient '!$E$5:$E$759,$A131)</f>
        <v>424.34095376378605</v>
      </c>
      <c r="T131" s="307">
        <f>SUMIFS('PIB-Mpal 2015-2020 Corrient '!W$5:W$759,'PIB-Mpal 2015-2020 Corrient '!$A$5:$A$759,$W$2,'PIB-Mpal 2015-2020 Corrient '!$E$5:$E$759,$A131)</f>
        <v>1198.3639248970376</v>
      </c>
      <c r="U131" s="300">
        <f>SUMIFS('PIB-Mpal 2015-2020 Corrient '!X$5:X$759,'PIB-Mpal 2015-2020 Corrient '!$A$5:$A$759,$W$2,'PIB-Mpal 2015-2020 Corrient '!$E$5:$E$759,$A131)</f>
        <v>111.06885089729464</v>
      </c>
      <c r="V131" s="181">
        <f>SUMIFS('PIB-Mpal 2015-2020 Corrient '!Y$5:Y$759,'PIB-Mpal 2015-2020 Corrient '!$A$5:$A$759,$W$2,'PIB-Mpal 2015-2020 Corrient '!$E$5:$E$759,$A131)</f>
        <v>1309.4327757943322</v>
      </c>
      <c r="W131" s="185">
        <f t="shared" si="14"/>
        <v>0.008824470500433076</v>
      </c>
      <c r="X131" s="379">
        <f>INDEX(POBLACION!$C$4:$W$128,MATCH(A131,POBLACION!$A$4:$A$128,0),MATCH($W$2,POBLACION!$C$3:$W$3,0))</f>
        <v>50106</v>
      </c>
      <c r="Y131" s="369">
        <f t="shared" si="15"/>
        <v>23916.575358181406</v>
      </c>
      <c r="Z131" s="381">
        <f t="shared" si="16"/>
        <v>26133.253019485335</v>
      </c>
      <c r="AA131" s="384">
        <f t="shared" si="17"/>
        <v>4.378698992643985</v>
      </c>
      <c r="AB131" s="384">
        <f t="shared" si="18"/>
        <v>4.417193473274166</v>
      </c>
      <c r="AG131" s="393"/>
      <c r="AH131" s="394"/>
      <c r="AI131" s="395"/>
      <c r="AJ131" s="388"/>
      <c r="AK131" s="388"/>
      <c r="AL131" s="388"/>
      <c r="AM131" s="388"/>
      <c r="AN131" s="388"/>
      <c r="AO131" s="388"/>
      <c r="AP131" s="388"/>
    </row>
    <row r="132" spans="1:42" ht="27.6">
      <c r="A132" s="117" t="s">
        <v>309</v>
      </c>
      <c r="B132" s="114" t="s">
        <v>176</v>
      </c>
      <c r="C132" s="115" t="s">
        <v>422</v>
      </c>
      <c r="D132" s="114" t="s">
        <v>181</v>
      </c>
      <c r="E132" s="141">
        <f>SUMIFS('PIB-Mpal 2015-2020 Corrient '!H$5:H$759,'PIB-Mpal 2015-2020 Corrient '!$A$5:$A$759,$W$2,'PIB-Mpal 2015-2020 Corrient '!$E$5:$E$759,$A132)</f>
        <v>347.1697069289821</v>
      </c>
      <c r="F132" s="141">
        <f>SUMIFS('PIB-Mpal 2015-2020 Corrient '!I$5:I$759,'PIB-Mpal 2015-2020 Corrient '!$A$5:$A$759,$W$2,'PIB-Mpal 2015-2020 Corrient '!$E$5:$E$759,$A132)</f>
        <v>0</v>
      </c>
      <c r="G132" s="141">
        <f>SUMIFS('PIB-Mpal 2015-2020 Corrient '!K$5:K$759,'PIB-Mpal 2015-2020 Corrient '!$A$5:$A$759,$W$2,'PIB-Mpal 2015-2020 Corrient '!$E$5:$E$759,$A132)</f>
        <v>19.16309217954759</v>
      </c>
      <c r="H132" s="141">
        <f>SUMIFS('PIB-Mpal 2015-2020 Corrient '!L$5:L$759,'PIB-Mpal 2015-2020 Corrient '!$A$5:$A$759,$W$2,'PIB-Mpal 2015-2020 Corrient '!$E$5:$E$759,$A132)</f>
        <v>40.93859671201149</v>
      </c>
      <c r="I132" s="141">
        <f>SUMIFS('PIB-Mpal 2015-2020 Corrient '!N$5:N$759,'PIB-Mpal 2015-2020 Corrient '!$A$5:$A$759,$W$2,'PIB-Mpal 2015-2020 Corrient '!$E$5:$E$759,$A132)</f>
        <v>34.252902378929015</v>
      </c>
      <c r="J132" s="141">
        <f>SUMIFS('PIB-Mpal 2015-2020 Corrient '!O$5:O$759,'PIB-Mpal 2015-2020 Corrient '!$A$5:$A$759,$W$2,'PIB-Mpal 2015-2020 Corrient '!$E$5:$E$759,$A132)</f>
        <v>135.5421481779366</v>
      </c>
      <c r="K132" s="141">
        <f>SUMIFS('PIB-Mpal 2015-2020 Corrient '!P$5:P$759,'PIB-Mpal 2015-2020 Corrient '!$A$5:$A$759,$W$2,'PIB-Mpal 2015-2020 Corrient '!$E$5:$E$759,$A132)</f>
        <v>34.47967704632364</v>
      </c>
      <c r="L132" s="141">
        <f>SUMIFS('PIB-Mpal 2015-2020 Corrient '!Q$5:Q$759,'PIB-Mpal 2015-2020 Corrient '!$A$5:$A$759,$W$2,'PIB-Mpal 2015-2020 Corrient '!$E$5:$E$759,$A132)</f>
        <v>33.08866258202577</v>
      </c>
      <c r="M132" s="141">
        <f>SUMIFS('PIB-Mpal 2015-2020 Corrient '!R$5:R$759,'PIB-Mpal 2015-2020 Corrient '!$A$5:$A$759,$W$2,'PIB-Mpal 2015-2020 Corrient '!$E$5:$E$759,$A132)</f>
        <v>60.690206208237385</v>
      </c>
      <c r="N132" s="141">
        <f>SUMIFS('PIB-Mpal 2015-2020 Corrient '!S$5:S$759,'PIB-Mpal 2015-2020 Corrient '!$A$5:$A$759,$W$2,'PIB-Mpal 2015-2020 Corrient '!$E$5:$E$759,$A132)</f>
        <v>77.45110546614526</v>
      </c>
      <c r="O132" s="141">
        <f>SUMIFS('PIB-Mpal 2015-2020 Corrient '!T$5:T$759,'PIB-Mpal 2015-2020 Corrient '!$A$5:$A$759,$W$2,'PIB-Mpal 2015-2020 Corrient '!$E$5:$E$759,$A132)</f>
        <v>116.53421037012204</v>
      </c>
      <c r="P132" s="246">
        <f>SUMIFS('PIB-Mpal 2015-2020 Corrient '!U$5:U$759,'PIB-Mpal 2015-2020 Corrient '!$A$5:$A$759,$W$2,'PIB-Mpal 2015-2020 Corrient '!$E$5:$E$759,$A132)</f>
        <v>27.423538046878992</v>
      </c>
      <c r="Q132" s="252">
        <f>SUMIFS('PIB-Mpal 2015-2020 Corrient '!J$5:J$759,'PIB-Mpal 2015-2020 Corrient '!$A$5:$A$759,$W$2,'PIB-Mpal 2015-2020 Corrient '!$E$5:$E$759,$A132)</f>
        <v>347.1697069289821</v>
      </c>
      <c r="R132" s="142">
        <f>SUMIFS('PIB-Mpal 2015-2020 Corrient '!M$5:M$759,'PIB-Mpal 2015-2020 Corrient '!$A$5:$A$759,$W$2,'PIB-Mpal 2015-2020 Corrient '!$E$5:$E$759,$A132)</f>
        <v>60.10168889155908</v>
      </c>
      <c r="S132" s="143">
        <f>SUMIFS('PIB-Mpal 2015-2020 Corrient '!V$5:V$759,'PIB-Mpal 2015-2020 Corrient '!$A$5:$A$759,$W$2,'PIB-Mpal 2015-2020 Corrient '!$E$5:$E$759,$A132)</f>
        <v>519.4624502765986</v>
      </c>
      <c r="T132" s="307">
        <f>SUMIFS('PIB-Mpal 2015-2020 Corrient '!W$5:W$759,'PIB-Mpal 2015-2020 Corrient '!$A$5:$A$759,$W$2,'PIB-Mpal 2015-2020 Corrient '!$E$5:$E$759,$A132)</f>
        <v>926.7338460971399</v>
      </c>
      <c r="U132" s="300">
        <f>SUMIFS('PIB-Mpal 2015-2020 Corrient '!X$5:X$759,'PIB-Mpal 2015-2020 Corrient '!$A$5:$A$759,$W$2,'PIB-Mpal 2015-2020 Corrient '!$E$5:$E$759,$A132)</f>
        <v>85.89013531028083</v>
      </c>
      <c r="V132" s="181">
        <f>SUMIFS('PIB-Mpal 2015-2020 Corrient '!Y$5:Y$759,'PIB-Mpal 2015-2020 Corrient '!$A$5:$A$759,$W$2,'PIB-Mpal 2015-2020 Corrient '!$E$5:$E$759,$A132)</f>
        <v>1012.6239814074207</v>
      </c>
      <c r="W132" s="185">
        <f t="shared" si="14"/>
        <v>0.006824230015580731</v>
      </c>
      <c r="X132" s="379">
        <f>INDEX(POBLACION!$C$4:$W$128,MATCH(A132,POBLACION!$A$4:$A$128,0),MATCH($W$2,POBLACION!$C$3:$W$3,0))</f>
        <v>59822</v>
      </c>
      <c r="Y132" s="369">
        <f t="shared" si="15"/>
        <v>15491.52228439604</v>
      </c>
      <c r="Z132" s="381">
        <f t="shared" si="16"/>
        <v>16927.28396588915</v>
      </c>
      <c r="AA132" s="384">
        <f t="shared" si="17"/>
        <v>4.190094096082598</v>
      </c>
      <c r="AB132" s="384">
        <f t="shared" si="18"/>
        <v>4.228587279830505</v>
      </c>
      <c r="AG132" s="393"/>
      <c r="AH132" s="394"/>
      <c r="AI132" s="395"/>
      <c r="AJ132" s="388"/>
      <c r="AK132" s="388"/>
      <c r="AL132" s="388"/>
      <c r="AM132" s="388"/>
      <c r="AN132" s="388"/>
      <c r="AO132" s="388"/>
      <c r="AP132" s="388"/>
    </row>
    <row r="133" spans="1:42" ht="27.6">
      <c r="A133" s="117" t="s">
        <v>310</v>
      </c>
      <c r="B133" s="114" t="s">
        <v>176</v>
      </c>
      <c r="C133" s="115" t="s">
        <v>422</v>
      </c>
      <c r="D133" s="114" t="s">
        <v>183</v>
      </c>
      <c r="E133" s="141">
        <f>SUMIFS('PIB-Mpal 2015-2020 Corrient '!H$5:H$759,'PIB-Mpal 2015-2020 Corrient '!$A$5:$A$759,$W$2,'PIB-Mpal 2015-2020 Corrient '!$E$5:$E$759,$A133)</f>
        <v>1.629807922376204</v>
      </c>
      <c r="F133" s="141">
        <f>SUMIFS('PIB-Mpal 2015-2020 Corrient '!I$5:I$759,'PIB-Mpal 2015-2020 Corrient '!$A$5:$A$759,$W$2,'PIB-Mpal 2015-2020 Corrient '!$E$5:$E$759,$A133)</f>
        <v>0</v>
      </c>
      <c r="G133" s="141">
        <f>SUMIFS('PIB-Mpal 2015-2020 Corrient '!K$5:K$759,'PIB-Mpal 2015-2020 Corrient '!$A$5:$A$759,$W$2,'PIB-Mpal 2015-2020 Corrient '!$E$5:$E$759,$A133)</f>
        <v>0.5286208923917503</v>
      </c>
      <c r="H133" s="141">
        <f>SUMIFS('PIB-Mpal 2015-2020 Corrient '!L$5:L$759,'PIB-Mpal 2015-2020 Corrient '!$A$5:$A$759,$W$2,'PIB-Mpal 2015-2020 Corrient '!$E$5:$E$759,$A133)</f>
        <v>2.3833666918780616</v>
      </c>
      <c r="I133" s="141">
        <f>SUMIFS('PIB-Mpal 2015-2020 Corrient '!N$5:N$759,'PIB-Mpal 2015-2020 Corrient '!$A$5:$A$759,$W$2,'PIB-Mpal 2015-2020 Corrient '!$E$5:$E$759,$A133)</f>
        <v>1.8340952654397618</v>
      </c>
      <c r="J133" s="141">
        <f>SUMIFS('PIB-Mpal 2015-2020 Corrient '!O$5:O$759,'PIB-Mpal 2015-2020 Corrient '!$A$5:$A$759,$W$2,'PIB-Mpal 2015-2020 Corrient '!$E$5:$E$759,$A133)</f>
        <v>10.068274302189437</v>
      </c>
      <c r="K133" s="141">
        <f>SUMIFS('PIB-Mpal 2015-2020 Corrient '!P$5:P$759,'PIB-Mpal 2015-2020 Corrient '!$A$5:$A$759,$W$2,'PIB-Mpal 2015-2020 Corrient '!$E$5:$E$759,$A133)</f>
        <v>1.9823497444342495</v>
      </c>
      <c r="L133" s="141">
        <f>SUMIFS('PIB-Mpal 2015-2020 Corrient '!Q$5:Q$759,'PIB-Mpal 2015-2020 Corrient '!$A$5:$A$759,$W$2,'PIB-Mpal 2015-2020 Corrient '!$E$5:$E$759,$A133)</f>
        <v>0.9334794950208887</v>
      </c>
      <c r="M133" s="141">
        <f>SUMIFS('PIB-Mpal 2015-2020 Corrient '!R$5:R$759,'PIB-Mpal 2015-2020 Corrient '!$A$5:$A$759,$W$2,'PIB-Mpal 2015-2020 Corrient '!$E$5:$E$759,$A133)</f>
        <v>2.7970268662195017</v>
      </c>
      <c r="N133" s="141">
        <f>SUMIFS('PIB-Mpal 2015-2020 Corrient '!S$5:S$759,'PIB-Mpal 2015-2020 Corrient '!$A$5:$A$759,$W$2,'PIB-Mpal 2015-2020 Corrient '!$E$5:$E$759,$A133)</f>
        <v>6.498686600842299</v>
      </c>
      <c r="O133" s="141">
        <f>SUMIFS('PIB-Mpal 2015-2020 Corrient '!T$5:T$759,'PIB-Mpal 2015-2020 Corrient '!$A$5:$A$759,$W$2,'PIB-Mpal 2015-2020 Corrient '!$E$5:$E$759,$A133)</f>
        <v>16.78233091726265</v>
      </c>
      <c r="P133" s="246">
        <f>SUMIFS('PIB-Mpal 2015-2020 Corrient '!U$5:U$759,'PIB-Mpal 2015-2020 Corrient '!$A$5:$A$759,$W$2,'PIB-Mpal 2015-2020 Corrient '!$E$5:$E$759,$A133)</f>
        <v>1.4338038850953532</v>
      </c>
      <c r="Q133" s="252">
        <f>SUMIFS('PIB-Mpal 2015-2020 Corrient '!J$5:J$759,'PIB-Mpal 2015-2020 Corrient '!$A$5:$A$759,$W$2,'PIB-Mpal 2015-2020 Corrient '!$E$5:$E$759,$A133)</f>
        <v>1.629807922376204</v>
      </c>
      <c r="R133" s="142">
        <f>SUMIFS('PIB-Mpal 2015-2020 Corrient '!M$5:M$759,'PIB-Mpal 2015-2020 Corrient '!$A$5:$A$759,$W$2,'PIB-Mpal 2015-2020 Corrient '!$E$5:$E$759,$A133)</f>
        <v>2.911987584269812</v>
      </c>
      <c r="S133" s="143">
        <f>SUMIFS('PIB-Mpal 2015-2020 Corrient '!V$5:V$759,'PIB-Mpal 2015-2020 Corrient '!$A$5:$A$759,$W$2,'PIB-Mpal 2015-2020 Corrient '!$E$5:$E$759,$A133)</f>
        <v>42.33004707650414</v>
      </c>
      <c r="T133" s="307">
        <f>SUMIFS('PIB-Mpal 2015-2020 Corrient '!W$5:W$759,'PIB-Mpal 2015-2020 Corrient '!$A$5:$A$759,$W$2,'PIB-Mpal 2015-2020 Corrient '!$E$5:$E$759,$A133)</f>
        <v>46.87184258315016</v>
      </c>
      <c r="U133" s="300">
        <f>SUMIFS('PIB-Mpal 2015-2020 Corrient '!X$5:X$759,'PIB-Mpal 2015-2020 Corrient '!$A$5:$A$759,$W$2,'PIB-Mpal 2015-2020 Corrient '!$E$5:$E$759,$A133)</f>
        <v>4.343850943755563</v>
      </c>
      <c r="V133" s="181">
        <f>SUMIFS('PIB-Mpal 2015-2020 Corrient '!Y$5:Y$759,'PIB-Mpal 2015-2020 Corrient '!$A$5:$A$759,$W$2,'PIB-Mpal 2015-2020 Corrient '!$E$5:$E$759,$A133)</f>
        <v>51.215693526905724</v>
      </c>
      <c r="W133" s="185">
        <f t="shared" si="14"/>
        <v>0.0003451504995460623</v>
      </c>
      <c r="X133" s="379">
        <f>INDEX(POBLACION!$C$4:$W$128,MATCH(A133,POBLACION!$A$4:$A$128,0),MATCH($W$2,POBLACION!$C$3:$W$3,0))</f>
        <v>5119</v>
      </c>
      <c r="Y133" s="369">
        <f t="shared" si="15"/>
        <v>9156.445122709545</v>
      </c>
      <c r="Z133" s="381">
        <f t="shared" si="16"/>
        <v>10005.019247295511</v>
      </c>
      <c r="AA133" s="384">
        <f t="shared" si="17"/>
        <v>3.961726896894341</v>
      </c>
      <c r="AB133" s="384">
        <f t="shared" si="18"/>
        <v>4.000217928453109</v>
      </c>
      <c r="AG133" s="393"/>
      <c r="AH133" s="394"/>
      <c r="AI133" s="395"/>
      <c r="AJ133" s="388"/>
      <c r="AK133" s="388"/>
      <c r="AL133" s="388"/>
      <c r="AM133" s="388"/>
      <c r="AN133" s="388"/>
      <c r="AO133" s="388"/>
      <c r="AP133" s="388"/>
    </row>
    <row r="134" spans="1:42" ht="27.6">
      <c r="A134" s="117" t="s">
        <v>311</v>
      </c>
      <c r="B134" s="114" t="s">
        <v>176</v>
      </c>
      <c r="C134" s="115" t="s">
        <v>422</v>
      </c>
      <c r="D134" s="114" t="s">
        <v>184</v>
      </c>
      <c r="E134" s="141">
        <f>SUMIFS('PIB-Mpal 2015-2020 Corrient '!H$5:H$759,'PIB-Mpal 2015-2020 Corrient '!$A$5:$A$759,$W$2,'PIB-Mpal 2015-2020 Corrient '!$E$5:$E$759,$A134)</f>
        <v>54.102828587428604</v>
      </c>
      <c r="F134" s="141">
        <f>SUMIFS('PIB-Mpal 2015-2020 Corrient '!I$5:I$759,'PIB-Mpal 2015-2020 Corrient '!$A$5:$A$759,$W$2,'PIB-Mpal 2015-2020 Corrient '!$E$5:$E$759,$A134)</f>
        <v>26.003421144750163</v>
      </c>
      <c r="G134" s="141">
        <f>SUMIFS('PIB-Mpal 2015-2020 Corrient '!K$5:K$759,'PIB-Mpal 2015-2020 Corrient '!$A$5:$A$759,$W$2,'PIB-Mpal 2015-2020 Corrient '!$E$5:$E$759,$A134)</f>
        <v>2.1531207732913096</v>
      </c>
      <c r="H134" s="141">
        <f>SUMIFS('PIB-Mpal 2015-2020 Corrient '!L$5:L$759,'PIB-Mpal 2015-2020 Corrient '!$A$5:$A$759,$W$2,'PIB-Mpal 2015-2020 Corrient '!$E$5:$E$759,$A134)</f>
        <v>9.514663267608046</v>
      </c>
      <c r="I134" s="141">
        <f>SUMIFS('PIB-Mpal 2015-2020 Corrient '!N$5:N$759,'PIB-Mpal 2015-2020 Corrient '!$A$5:$A$759,$W$2,'PIB-Mpal 2015-2020 Corrient '!$E$5:$E$759,$A134)</f>
        <v>6.637303748153813</v>
      </c>
      <c r="J134" s="141">
        <f>SUMIFS('PIB-Mpal 2015-2020 Corrient '!O$5:O$759,'PIB-Mpal 2015-2020 Corrient '!$A$5:$A$759,$W$2,'PIB-Mpal 2015-2020 Corrient '!$E$5:$E$759,$A134)</f>
        <v>36.023152779745445</v>
      </c>
      <c r="K134" s="141">
        <f>SUMIFS('PIB-Mpal 2015-2020 Corrient '!P$5:P$759,'PIB-Mpal 2015-2020 Corrient '!$A$5:$A$759,$W$2,'PIB-Mpal 2015-2020 Corrient '!$E$5:$E$759,$A134)</f>
        <v>5.074925629485612</v>
      </c>
      <c r="L134" s="141">
        <f>SUMIFS('PIB-Mpal 2015-2020 Corrient '!Q$5:Q$759,'PIB-Mpal 2015-2020 Corrient '!$A$5:$A$759,$W$2,'PIB-Mpal 2015-2020 Corrient '!$E$5:$E$759,$A134)</f>
        <v>3.8674136805613673</v>
      </c>
      <c r="M134" s="141">
        <f>SUMIFS('PIB-Mpal 2015-2020 Corrient '!R$5:R$759,'PIB-Mpal 2015-2020 Corrient '!$A$5:$A$759,$W$2,'PIB-Mpal 2015-2020 Corrient '!$E$5:$E$759,$A134)</f>
        <v>9.81202354790447</v>
      </c>
      <c r="N134" s="141">
        <f>SUMIFS('PIB-Mpal 2015-2020 Corrient '!S$5:S$759,'PIB-Mpal 2015-2020 Corrient '!$A$5:$A$759,$W$2,'PIB-Mpal 2015-2020 Corrient '!$E$5:$E$759,$A134)</f>
        <v>19.059145724766246</v>
      </c>
      <c r="O134" s="141">
        <f>SUMIFS('PIB-Mpal 2015-2020 Corrient '!T$5:T$759,'PIB-Mpal 2015-2020 Corrient '!$A$5:$A$759,$W$2,'PIB-Mpal 2015-2020 Corrient '!$E$5:$E$759,$A134)</f>
        <v>35.13739743252638</v>
      </c>
      <c r="P134" s="246">
        <f>SUMIFS('PIB-Mpal 2015-2020 Corrient '!U$5:U$759,'PIB-Mpal 2015-2020 Corrient '!$A$5:$A$759,$W$2,'PIB-Mpal 2015-2020 Corrient '!$E$5:$E$759,$A134)</f>
        <v>3.4346666584908188</v>
      </c>
      <c r="Q134" s="252">
        <f>SUMIFS('PIB-Mpal 2015-2020 Corrient '!J$5:J$759,'PIB-Mpal 2015-2020 Corrient '!$A$5:$A$759,$W$2,'PIB-Mpal 2015-2020 Corrient '!$E$5:$E$759,$A134)</f>
        <v>80.10624973217877</v>
      </c>
      <c r="R134" s="142">
        <f>SUMIFS('PIB-Mpal 2015-2020 Corrient '!M$5:M$759,'PIB-Mpal 2015-2020 Corrient '!$A$5:$A$759,$W$2,'PIB-Mpal 2015-2020 Corrient '!$E$5:$E$759,$A134)</f>
        <v>11.667784040899356</v>
      </c>
      <c r="S134" s="143">
        <f>SUMIFS('PIB-Mpal 2015-2020 Corrient '!V$5:V$759,'PIB-Mpal 2015-2020 Corrient '!$A$5:$A$759,$W$2,'PIB-Mpal 2015-2020 Corrient '!$E$5:$E$759,$A134)</f>
        <v>119.04602920163413</v>
      </c>
      <c r="T134" s="307">
        <f>SUMIFS('PIB-Mpal 2015-2020 Corrient '!W$5:W$759,'PIB-Mpal 2015-2020 Corrient '!$A$5:$A$759,$W$2,'PIB-Mpal 2015-2020 Corrient '!$E$5:$E$759,$A134)</f>
        <v>210.8200629747123</v>
      </c>
      <c r="U134" s="300">
        <f>SUMIFS('PIB-Mpal 2015-2020 Corrient '!X$5:X$759,'PIB-Mpal 2015-2020 Corrient '!$A$5:$A$759,$W$2,'PIB-Mpal 2015-2020 Corrient '!$E$5:$E$759,$A134)</f>
        <v>19.538890258616743</v>
      </c>
      <c r="V134" s="181">
        <f>SUMIFS('PIB-Mpal 2015-2020 Corrient '!Y$5:Y$759,'PIB-Mpal 2015-2020 Corrient '!$A$5:$A$759,$W$2,'PIB-Mpal 2015-2020 Corrient '!$E$5:$E$759,$A134)</f>
        <v>230.35895323332903</v>
      </c>
      <c r="W134" s="185">
        <f aca="true" t="shared" si="22" ref="W134:W151">V134/$V$5</f>
        <v>0.0015524247024327107</v>
      </c>
      <c r="X134" s="379">
        <f>INDEX(POBLACION!$C$4:$W$128,MATCH(A134,POBLACION!$A$4:$A$128,0),MATCH($W$2,POBLACION!$C$3:$W$3,0))</f>
        <v>14479</v>
      </c>
      <c r="Y134" s="369">
        <f aca="true" t="shared" si="23" ref="Y134:Y151">(T134/X134)*1000000</f>
        <v>14560.402166911546</v>
      </c>
      <c r="Z134" s="381">
        <f aca="true" t="shared" si="24" ref="Z134:Z151">(V134/X134)*1000000</f>
        <v>15909.866236157817</v>
      </c>
      <c r="AA134" s="384">
        <f aca="true" t="shared" si="25" ref="AA134:AA151">LOG(Y134)</f>
        <v>4.1631733706128955</v>
      </c>
      <c r="AB134" s="384">
        <f aca="true" t="shared" si="26" ref="AB134:AB151">LOG(Z134)</f>
        <v>4.201666528286258</v>
      </c>
      <c r="AG134" s="393"/>
      <c r="AH134" s="394"/>
      <c r="AI134" s="395"/>
      <c r="AJ134" s="388"/>
      <c r="AK134" s="388"/>
      <c r="AL134" s="388"/>
      <c r="AM134" s="388"/>
      <c r="AN134" s="388"/>
      <c r="AO134" s="388"/>
      <c r="AP134" s="388"/>
    </row>
    <row r="135" spans="1:42" ht="27.6">
      <c r="A135" s="117" t="s">
        <v>312</v>
      </c>
      <c r="B135" s="114" t="s">
        <v>176</v>
      </c>
      <c r="C135" s="115" t="s">
        <v>422</v>
      </c>
      <c r="D135" s="114" t="s">
        <v>185</v>
      </c>
      <c r="E135" s="141">
        <f>SUMIFS('PIB-Mpal 2015-2020 Corrient '!H$5:H$759,'PIB-Mpal 2015-2020 Corrient '!$A$5:$A$759,$W$2,'PIB-Mpal 2015-2020 Corrient '!$E$5:$E$759,$A135)</f>
        <v>132.16949812960576</v>
      </c>
      <c r="F135" s="141">
        <f>SUMIFS('PIB-Mpal 2015-2020 Corrient '!I$5:I$759,'PIB-Mpal 2015-2020 Corrient '!$A$5:$A$759,$W$2,'PIB-Mpal 2015-2020 Corrient '!$E$5:$E$759,$A135)</f>
        <v>0</v>
      </c>
      <c r="G135" s="141">
        <f>SUMIFS('PIB-Mpal 2015-2020 Corrient '!K$5:K$759,'PIB-Mpal 2015-2020 Corrient '!$A$5:$A$759,$W$2,'PIB-Mpal 2015-2020 Corrient '!$E$5:$E$759,$A135)</f>
        <v>7.649766990341148</v>
      </c>
      <c r="H135" s="141">
        <f>SUMIFS('PIB-Mpal 2015-2020 Corrient '!L$5:L$759,'PIB-Mpal 2015-2020 Corrient '!$A$5:$A$759,$W$2,'PIB-Mpal 2015-2020 Corrient '!$E$5:$E$759,$A135)</f>
        <v>25.33875686105879</v>
      </c>
      <c r="I135" s="141">
        <f>SUMIFS('PIB-Mpal 2015-2020 Corrient '!N$5:N$759,'PIB-Mpal 2015-2020 Corrient '!$A$5:$A$759,$W$2,'PIB-Mpal 2015-2020 Corrient '!$E$5:$E$759,$A135)</f>
        <v>15.536632659584683</v>
      </c>
      <c r="J135" s="141">
        <f>SUMIFS('PIB-Mpal 2015-2020 Corrient '!O$5:O$759,'PIB-Mpal 2015-2020 Corrient '!$A$5:$A$759,$W$2,'PIB-Mpal 2015-2020 Corrient '!$E$5:$E$759,$A135)</f>
        <v>111.71299318029592</v>
      </c>
      <c r="K135" s="141">
        <f>SUMIFS('PIB-Mpal 2015-2020 Corrient '!P$5:P$759,'PIB-Mpal 2015-2020 Corrient '!$A$5:$A$759,$W$2,'PIB-Mpal 2015-2020 Corrient '!$E$5:$E$759,$A135)</f>
        <v>17.043767233786454</v>
      </c>
      <c r="L135" s="141">
        <f>SUMIFS('PIB-Mpal 2015-2020 Corrient '!Q$5:Q$759,'PIB-Mpal 2015-2020 Corrient '!$A$5:$A$759,$W$2,'PIB-Mpal 2015-2020 Corrient '!$E$5:$E$759,$A135)</f>
        <v>12.24652240295574</v>
      </c>
      <c r="M135" s="141">
        <f>SUMIFS('PIB-Mpal 2015-2020 Corrient '!R$5:R$759,'PIB-Mpal 2015-2020 Corrient '!$A$5:$A$759,$W$2,'PIB-Mpal 2015-2020 Corrient '!$E$5:$E$759,$A135)</f>
        <v>33.039845247487975</v>
      </c>
      <c r="N135" s="141">
        <f>SUMIFS('PIB-Mpal 2015-2020 Corrient '!S$5:S$759,'PIB-Mpal 2015-2020 Corrient '!$A$5:$A$759,$W$2,'PIB-Mpal 2015-2020 Corrient '!$E$5:$E$759,$A135)</f>
        <v>47.88388057462215</v>
      </c>
      <c r="O135" s="141">
        <f>SUMIFS('PIB-Mpal 2015-2020 Corrient '!T$5:T$759,'PIB-Mpal 2015-2020 Corrient '!$A$5:$A$759,$W$2,'PIB-Mpal 2015-2020 Corrient '!$E$5:$E$759,$A135)</f>
        <v>94.88339756389236</v>
      </c>
      <c r="P135" s="246">
        <f>SUMIFS('PIB-Mpal 2015-2020 Corrient '!U$5:U$759,'PIB-Mpal 2015-2020 Corrient '!$A$5:$A$759,$W$2,'PIB-Mpal 2015-2020 Corrient '!$E$5:$E$759,$A135)</f>
        <v>11.876942891377094</v>
      </c>
      <c r="Q135" s="252">
        <f>SUMIFS('PIB-Mpal 2015-2020 Corrient '!J$5:J$759,'PIB-Mpal 2015-2020 Corrient '!$A$5:$A$759,$W$2,'PIB-Mpal 2015-2020 Corrient '!$E$5:$E$759,$A135)</f>
        <v>132.16949812960576</v>
      </c>
      <c r="R135" s="142">
        <f>SUMIFS('PIB-Mpal 2015-2020 Corrient '!M$5:M$759,'PIB-Mpal 2015-2020 Corrient '!$A$5:$A$759,$W$2,'PIB-Mpal 2015-2020 Corrient '!$E$5:$E$759,$A135)</f>
        <v>32.98852385139994</v>
      </c>
      <c r="S135" s="143">
        <f>SUMIFS('PIB-Mpal 2015-2020 Corrient '!V$5:V$759,'PIB-Mpal 2015-2020 Corrient '!$A$5:$A$759,$W$2,'PIB-Mpal 2015-2020 Corrient '!$E$5:$E$759,$A135)</f>
        <v>344.22398175400235</v>
      </c>
      <c r="T135" s="307">
        <f>SUMIFS('PIB-Mpal 2015-2020 Corrient '!W$5:W$759,'PIB-Mpal 2015-2020 Corrient '!$A$5:$A$759,$W$2,'PIB-Mpal 2015-2020 Corrient '!$E$5:$E$759,$A135)</f>
        <v>509.3820037350081</v>
      </c>
      <c r="U135" s="300">
        <f>SUMIFS('PIB-Mpal 2015-2020 Corrient '!X$5:X$759,'PIB-Mpal 2015-2020 Corrient '!$A$5:$A$759,$W$2,'PIB-Mpal 2015-2020 Corrient '!$E$5:$E$759,$A135)</f>
        <v>47.20883945943112</v>
      </c>
      <c r="V135" s="181">
        <f>SUMIFS('PIB-Mpal 2015-2020 Corrient '!Y$5:Y$759,'PIB-Mpal 2015-2020 Corrient '!$A$5:$A$759,$W$2,'PIB-Mpal 2015-2020 Corrient '!$E$5:$E$759,$A135)</f>
        <v>556.5908431944392</v>
      </c>
      <c r="W135" s="185">
        <f t="shared" si="22"/>
        <v>0.0037509519903387166</v>
      </c>
      <c r="X135" s="379">
        <f>INDEX(POBLACION!$C$4:$W$128,MATCH(A135,POBLACION!$A$4:$A$128,0),MATCH($W$2,POBLACION!$C$3:$W$3,0))</f>
        <v>43840</v>
      </c>
      <c r="Y135" s="369">
        <f t="shared" si="23"/>
        <v>11619.115048700001</v>
      </c>
      <c r="Z135" s="381">
        <f t="shared" si="24"/>
        <v>12695.959014471699</v>
      </c>
      <c r="AA135" s="384">
        <f t="shared" si="25"/>
        <v>4.065173051969812</v>
      </c>
      <c r="AB135" s="384">
        <f t="shared" si="26"/>
        <v>4.103665511744783</v>
      </c>
      <c r="AG135" s="393"/>
      <c r="AH135" s="394"/>
      <c r="AI135" s="395"/>
      <c r="AJ135" s="388"/>
      <c r="AK135" s="388"/>
      <c r="AL135" s="388"/>
      <c r="AM135" s="388"/>
      <c r="AN135" s="388"/>
      <c r="AO135" s="388"/>
      <c r="AP135" s="388"/>
    </row>
    <row r="136" spans="1:42" ht="27.6">
      <c r="A136" s="117" t="s">
        <v>313</v>
      </c>
      <c r="B136" s="114" t="s">
        <v>176</v>
      </c>
      <c r="C136" s="115" t="s">
        <v>422</v>
      </c>
      <c r="D136" s="114" t="s">
        <v>186</v>
      </c>
      <c r="E136" s="141">
        <f>SUMIFS('PIB-Mpal 2015-2020 Corrient '!H$5:H$759,'PIB-Mpal 2015-2020 Corrient '!$A$5:$A$759,$W$2,'PIB-Mpal 2015-2020 Corrient '!$E$5:$E$759,$A136)</f>
        <v>70.61609755391164</v>
      </c>
      <c r="F136" s="141">
        <f>SUMIFS('PIB-Mpal 2015-2020 Corrient '!I$5:I$759,'PIB-Mpal 2015-2020 Corrient '!$A$5:$A$759,$W$2,'PIB-Mpal 2015-2020 Corrient '!$E$5:$E$759,$A136)</f>
        <v>0</v>
      </c>
      <c r="G136" s="141">
        <f>SUMIFS('PIB-Mpal 2015-2020 Corrient '!K$5:K$759,'PIB-Mpal 2015-2020 Corrient '!$A$5:$A$759,$W$2,'PIB-Mpal 2015-2020 Corrient '!$E$5:$E$759,$A136)</f>
        <v>2.971996070572687</v>
      </c>
      <c r="H136" s="141">
        <f>SUMIFS('PIB-Mpal 2015-2020 Corrient '!L$5:L$759,'PIB-Mpal 2015-2020 Corrient '!$A$5:$A$759,$W$2,'PIB-Mpal 2015-2020 Corrient '!$E$5:$E$759,$A136)</f>
        <v>11.18563866076364</v>
      </c>
      <c r="I136" s="141">
        <f>SUMIFS('PIB-Mpal 2015-2020 Corrient '!N$5:N$759,'PIB-Mpal 2015-2020 Corrient '!$A$5:$A$759,$W$2,'PIB-Mpal 2015-2020 Corrient '!$E$5:$E$759,$A136)</f>
        <v>7.118681586161051</v>
      </c>
      <c r="J136" s="141">
        <f>SUMIFS('PIB-Mpal 2015-2020 Corrient '!O$5:O$759,'PIB-Mpal 2015-2020 Corrient '!$A$5:$A$759,$W$2,'PIB-Mpal 2015-2020 Corrient '!$E$5:$E$759,$A136)</f>
        <v>38.69995938362654</v>
      </c>
      <c r="K136" s="141">
        <f>SUMIFS('PIB-Mpal 2015-2020 Corrient '!P$5:P$759,'PIB-Mpal 2015-2020 Corrient '!$A$5:$A$759,$W$2,'PIB-Mpal 2015-2020 Corrient '!$E$5:$E$759,$A136)</f>
        <v>8.660787738131981</v>
      </c>
      <c r="L136" s="141">
        <f>SUMIFS('PIB-Mpal 2015-2020 Corrient '!Q$5:Q$759,'PIB-Mpal 2015-2020 Corrient '!$A$5:$A$759,$W$2,'PIB-Mpal 2015-2020 Corrient '!$E$5:$E$759,$A136)</f>
        <v>4.939208642738232</v>
      </c>
      <c r="M136" s="141">
        <f>SUMIFS('PIB-Mpal 2015-2020 Corrient '!R$5:R$759,'PIB-Mpal 2015-2020 Corrient '!$A$5:$A$759,$W$2,'PIB-Mpal 2015-2020 Corrient '!$E$5:$E$759,$A136)</f>
        <v>8.5550758115561</v>
      </c>
      <c r="N136" s="141">
        <f>SUMIFS('PIB-Mpal 2015-2020 Corrient '!S$5:S$759,'PIB-Mpal 2015-2020 Corrient '!$A$5:$A$759,$W$2,'PIB-Mpal 2015-2020 Corrient '!$E$5:$E$759,$A136)</f>
        <v>20.326127955009238</v>
      </c>
      <c r="O136" s="141">
        <f>SUMIFS('PIB-Mpal 2015-2020 Corrient '!T$5:T$759,'PIB-Mpal 2015-2020 Corrient '!$A$5:$A$759,$W$2,'PIB-Mpal 2015-2020 Corrient '!$E$5:$E$759,$A136)</f>
        <v>45.06750183311608</v>
      </c>
      <c r="P136" s="246">
        <f>SUMIFS('PIB-Mpal 2015-2020 Corrient '!U$5:U$759,'PIB-Mpal 2015-2020 Corrient '!$A$5:$A$759,$W$2,'PIB-Mpal 2015-2020 Corrient '!$E$5:$E$759,$A136)</f>
        <v>5.321279805787215</v>
      </c>
      <c r="Q136" s="252">
        <f>SUMIFS('PIB-Mpal 2015-2020 Corrient '!J$5:J$759,'PIB-Mpal 2015-2020 Corrient '!$A$5:$A$759,$W$2,'PIB-Mpal 2015-2020 Corrient '!$E$5:$E$759,$A136)</f>
        <v>70.61609755391164</v>
      </c>
      <c r="R136" s="142">
        <f>SUMIFS('PIB-Mpal 2015-2020 Corrient '!M$5:M$759,'PIB-Mpal 2015-2020 Corrient '!$A$5:$A$759,$W$2,'PIB-Mpal 2015-2020 Corrient '!$E$5:$E$759,$A136)</f>
        <v>14.157634731336326</v>
      </c>
      <c r="S136" s="143">
        <f>SUMIFS('PIB-Mpal 2015-2020 Corrient '!V$5:V$759,'PIB-Mpal 2015-2020 Corrient '!$A$5:$A$759,$W$2,'PIB-Mpal 2015-2020 Corrient '!$E$5:$E$759,$A136)</f>
        <v>138.68862275612642</v>
      </c>
      <c r="T136" s="307">
        <f>SUMIFS('PIB-Mpal 2015-2020 Corrient '!W$5:W$759,'PIB-Mpal 2015-2020 Corrient '!$A$5:$A$759,$W$2,'PIB-Mpal 2015-2020 Corrient '!$E$5:$E$759,$A136)</f>
        <v>223.46235504137442</v>
      </c>
      <c r="U136" s="300">
        <f>SUMIFS('PIB-Mpal 2015-2020 Corrient '!X$5:X$759,'PIB-Mpal 2015-2020 Corrient '!$A$5:$A$759,$W$2,'PIB-Mpal 2015-2020 Corrient '!$E$5:$E$759,$A136)</f>
        <v>20.71038545295717</v>
      </c>
      <c r="V136" s="181">
        <f>SUMIFS('PIB-Mpal 2015-2020 Corrient '!Y$5:Y$759,'PIB-Mpal 2015-2020 Corrient '!$A$5:$A$759,$W$2,'PIB-Mpal 2015-2020 Corrient '!$E$5:$E$759,$A136)</f>
        <v>244.1727404943316</v>
      </c>
      <c r="W136" s="185">
        <f t="shared" si="22"/>
        <v>0.0016455179565785971</v>
      </c>
      <c r="X136" s="379">
        <f>INDEX(POBLACION!$C$4:$W$128,MATCH(A136,POBLACION!$A$4:$A$128,0),MATCH($W$2,POBLACION!$C$3:$W$3,0))</f>
        <v>20897</v>
      </c>
      <c r="Y136" s="369">
        <f t="shared" si="23"/>
        <v>10693.51366422809</v>
      </c>
      <c r="Z136" s="381">
        <f t="shared" si="24"/>
        <v>11684.58345668429</v>
      </c>
      <c r="AA136" s="384">
        <f t="shared" si="25"/>
        <v>4.029120428712802</v>
      </c>
      <c r="AB136" s="384">
        <f t="shared" si="26"/>
        <v>4.06761323485508</v>
      </c>
      <c r="AG136" s="393"/>
      <c r="AH136" s="394"/>
      <c r="AI136" s="395"/>
      <c r="AJ136" s="388"/>
      <c r="AK136" s="388"/>
      <c r="AL136" s="388"/>
      <c r="AM136" s="388"/>
      <c r="AN136" s="388"/>
      <c r="AO136" s="388"/>
      <c r="AP136" s="388"/>
    </row>
    <row r="137" spans="1:42" ht="27.6">
      <c r="A137" s="117" t="s">
        <v>314</v>
      </c>
      <c r="B137" s="114" t="s">
        <v>176</v>
      </c>
      <c r="C137" s="115" t="s">
        <v>422</v>
      </c>
      <c r="D137" s="114" t="s">
        <v>187</v>
      </c>
      <c r="E137" s="141">
        <f>SUMIFS('PIB-Mpal 2015-2020 Corrient '!H$5:H$759,'PIB-Mpal 2015-2020 Corrient '!$A$5:$A$759,$W$2,'PIB-Mpal 2015-2020 Corrient '!$E$5:$E$759,$A137)</f>
        <v>47.3740629838494</v>
      </c>
      <c r="F137" s="141">
        <f>SUMIFS('PIB-Mpal 2015-2020 Corrient '!I$5:I$759,'PIB-Mpal 2015-2020 Corrient '!$A$5:$A$759,$W$2,'PIB-Mpal 2015-2020 Corrient '!$E$5:$E$759,$A137)</f>
        <v>0</v>
      </c>
      <c r="G137" s="141">
        <f>SUMIFS('PIB-Mpal 2015-2020 Corrient '!K$5:K$759,'PIB-Mpal 2015-2020 Corrient '!$A$5:$A$759,$W$2,'PIB-Mpal 2015-2020 Corrient '!$E$5:$E$759,$A137)</f>
        <v>3.19450529412833</v>
      </c>
      <c r="H137" s="141">
        <f>SUMIFS('PIB-Mpal 2015-2020 Corrient '!L$5:L$759,'PIB-Mpal 2015-2020 Corrient '!$A$5:$A$759,$W$2,'PIB-Mpal 2015-2020 Corrient '!$E$5:$E$759,$A137)</f>
        <v>13.701059616173133</v>
      </c>
      <c r="I137" s="141">
        <f>SUMIFS('PIB-Mpal 2015-2020 Corrient '!N$5:N$759,'PIB-Mpal 2015-2020 Corrient '!$A$5:$A$759,$W$2,'PIB-Mpal 2015-2020 Corrient '!$E$5:$E$759,$A137)</f>
        <v>11.000694641233746</v>
      </c>
      <c r="J137" s="141">
        <f>SUMIFS('PIB-Mpal 2015-2020 Corrient '!O$5:O$759,'PIB-Mpal 2015-2020 Corrient '!$A$5:$A$759,$W$2,'PIB-Mpal 2015-2020 Corrient '!$E$5:$E$759,$A137)</f>
        <v>69.43623886339348</v>
      </c>
      <c r="K137" s="141">
        <f>SUMIFS('PIB-Mpal 2015-2020 Corrient '!P$5:P$759,'PIB-Mpal 2015-2020 Corrient '!$A$5:$A$759,$W$2,'PIB-Mpal 2015-2020 Corrient '!$E$5:$E$759,$A137)</f>
        <v>11.894220023681068</v>
      </c>
      <c r="L137" s="141">
        <f>SUMIFS('PIB-Mpal 2015-2020 Corrient '!Q$5:Q$759,'PIB-Mpal 2015-2020 Corrient '!$A$5:$A$759,$W$2,'PIB-Mpal 2015-2020 Corrient '!$E$5:$E$759,$A137)</f>
        <v>6.098888962633946</v>
      </c>
      <c r="M137" s="141">
        <f>SUMIFS('PIB-Mpal 2015-2020 Corrient '!R$5:R$759,'PIB-Mpal 2015-2020 Corrient '!$A$5:$A$759,$W$2,'PIB-Mpal 2015-2020 Corrient '!$E$5:$E$759,$A137)</f>
        <v>12.751200912660241</v>
      </c>
      <c r="N137" s="141">
        <f>SUMIFS('PIB-Mpal 2015-2020 Corrient '!S$5:S$759,'PIB-Mpal 2015-2020 Corrient '!$A$5:$A$759,$W$2,'PIB-Mpal 2015-2020 Corrient '!$E$5:$E$759,$A137)</f>
        <v>30.43078510184691</v>
      </c>
      <c r="O137" s="141">
        <f>SUMIFS('PIB-Mpal 2015-2020 Corrient '!T$5:T$759,'PIB-Mpal 2015-2020 Corrient '!$A$5:$A$759,$W$2,'PIB-Mpal 2015-2020 Corrient '!$E$5:$E$759,$A137)</f>
        <v>55.15843401833532</v>
      </c>
      <c r="P137" s="246">
        <f>SUMIFS('PIB-Mpal 2015-2020 Corrient '!U$5:U$759,'PIB-Mpal 2015-2020 Corrient '!$A$5:$A$759,$W$2,'PIB-Mpal 2015-2020 Corrient '!$E$5:$E$759,$A137)</f>
        <v>5.306535166696793</v>
      </c>
      <c r="Q137" s="252">
        <f>SUMIFS('PIB-Mpal 2015-2020 Corrient '!J$5:J$759,'PIB-Mpal 2015-2020 Corrient '!$A$5:$A$759,$W$2,'PIB-Mpal 2015-2020 Corrient '!$E$5:$E$759,$A137)</f>
        <v>47.3740629838494</v>
      </c>
      <c r="R137" s="142">
        <f>SUMIFS('PIB-Mpal 2015-2020 Corrient '!M$5:M$759,'PIB-Mpal 2015-2020 Corrient '!$A$5:$A$759,$W$2,'PIB-Mpal 2015-2020 Corrient '!$E$5:$E$759,$A137)</f>
        <v>16.895564910301463</v>
      </c>
      <c r="S137" s="143">
        <f>SUMIFS('PIB-Mpal 2015-2020 Corrient '!V$5:V$759,'PIB-Mpal 2015-2020 Corrient '!$A$5:$A$759,$W$2,'PIB-Mpal 2015-2020 Corrient '!$E$5:$E$759,$A137)</f>
        <v>202.07699769048153</v>
      </c>
      <c r="T137" s="307">
        <f>SUMIFS('PIB-Mpal 2015-2020 Corrient '!W$5:W$759,'PIB-Mpal 2015-2020 Corrient '!$A$5:$A$759,$W$2,'PIB-Mpal 2015-2020 Corrient '!$E$5:$E$759,$A137)</f>
        <v>266.3466255846324</v>
      </c>
      <c r="U137" s="300">
        <f>SUMIFS('PIB-Mpal 2015-2020 Corrient '!X$5:X$759,'PIB-Mpal 2015-2020 Corrient '!$A$5:$A$759,$W$2,'PIB-Mpal 2015-2020 Corrient '!$E$5:$E$759,$A137)</f>
        <v>24.68429812670471</v>
      </c>
      <c r="V137" s="181">
        <f>SUMIFS('PIB-Mpal 2015-2020 Corrient '!Y$5:Y$759,'PIB-Mpal 2015-2020 Corrient '!$A$5:$A$759,$W$2,'PIB-Mpal 2015-2020 Corrient '!$E$5:$E$759,$A137)</f>
        <v>291.03092371133715</v>
      </c>
      <c r="W137" s="185">
        <f t="shared" si="22"/>
        <v>0.001961302518524907</v>
      </c>
      <c r="X137" s="379">
        <f>INDEX(POBLACION!$C$4:$W$128,MATCH(A137,POBLACION!$A$4:$A$128,0),MATCH($W$2,POBLACION!$C$3:$W$3,0))</f>
        <v>32003</v>
      </c>
      <c r="Y137" s="369">
        <f t="shared" si="23"/>
        <v>8322.551810287549</v>
      </c>
      <c r="Z137" s="381">
        <f t="shared" si="24"/>
        <v>9093.863816246514</v>
      </c>
      <c r="AA137" s="384">
        <f t="shared" si="25"/>
        <v>3.9202565074456412</v>
      </c>
      <c r="AB137" s="384">
        <f t="shared" si="26"/>
        <v>3.958748446207828</v>
      </c>
      <c r="AG137" s="393"/>
      <c r="AH137" s="394"/>
      <c r="AI137" s="395"/>
      <c r="AJ137" s="388"/>
      <c r="AK137" s="388"/>
      <c r="AL137" s="388"/>
      <c r="AM137" s="388"/>
      <c r="AN137" s="388"/>
      <c r="AO137" s="388"/>
      <c r="AP137" s="388"/>
    </row>
    <row r="138" spans="1:42" ht="27.6">
      <c r="A138" s="117" t="s">
        <v>315</v>
      </c>
      <c r="B138" s="114" t="s">
        <v>176</v>
      </c>
      <c r="C138" s="115" t="s">
        <v>422</v>
      </c>
      <c r="D138" s="114" t="s">
        <v>385</v>
      </c>
      <c r="E138" s="141">
        <f>SUMIFS('PIB-Mpal 2015-2020 Corrient '!H$5:H$759,'PIB-Mpal 2015-2020 Corrient '!$A$5:$A$759,$W$2,'PIB-Mpal 2015-2020 Corrient '!$E$5:$E$759,$A138)</f>
        <v>829.4043438471074</v>
      </c>
      <c r="F138" s="141">
        <f>SUMIFS('PIB-Mpal 2015-2020 Corrient '!I$5:I$759,'PIB-Mpal 2015-2020 Corrient '!$A$5:$A$759,$W$2,'PIB-Mpal 2015-2020 Corrient '!$E$5:$E$759,$A138)</f>
        <v>0</v>
      </c>
      <c r="G138" s="141">
        <f>SUMIFS('PIB-Mpal 2015-2020 Corrient '!K$5:K$759,'PIB-Mpal 2015-2020 Corrient '!$A$5:$A$759,$W$2,'PIB-Mpal 2015-2020 Corrient '!$E$5:$E$759,$A138)</f>
        <v>30.552775566588256</v>
      </c>
      <c r="H138" s="141">
        <f>SUMIFS('PIB-Mpal 2015-2020 Corrient '!L$5:L$759,'PIB-Mpal 2015-2020 Corrient '!$A$5:$A$759,$W$2,'PIB-Mpal 2015-2020 Corrient '!$E$5:$E$759,$A138)</f>
        <v>115.57637948058692</v>
      </c>
      <c r="I138" s="141">
        <f>SUMIFS('PIB-Mpal 2015-2020 Corrient '!N$5:N$759,'PIB-Mpal 2015-2020 Corrient '!$A$5:$A$759,$W$2,'PIB-Mpal 2015-2020 Corrient '!$E$5:$E$759,$A138)</f>
        <v>57.26755130382279</v>
      </c>
      <c r="J138" s="141">
        <f>SUMIFS('PIB-Mpal 2015-2020 Corrient '!O$5:O$759,'PIB-Mpal 2015-2020 Corrient '!$A$5:$A$759,$W$2,'PIB-Mpal 2015-2020 Corrient '!$E$5:$E$759,$A138)</f>
        <v>366.0100269069528</v>
      </c>
      <c r="K138" s="141">
        <f>SUMIFS('PIB-Mpal 2015-2020 Corrient '!P$5:P$759,'PIB-Mpal 2015-2020 Corrient '!$A$5:$A$759,$W$2,'PIB-Mpal 2015-2020 Corrient '!$E$5:$E$759,$A138)</f>
        <v>54.05789130550875</v>
      </c>
      <c r="L138" s="141">
        <f>SUMIFS('PIB-Mpal 2015-2020 Corrient '!Q$5:Q$759,'PIB-Mpal 2015-2020 Corrient '!$A$5:$A$759,$W$2,'PIB-Mpal 2015-2020 Corrient '!$E$5:$E$759,$A138)</f>
        <v>39.987561411565565</v>
      </c>
      <c r="M138" s="141">
        <f>SUMIFS('PIB-Mpal 2015-2020 Corrient '!R$5:R$759,'PIB-Mpal 2015-2020 Corrient '!$A$5:$A$759,$W$2,'PIB-Mpal 2015-2020 Corrient '!$E$5:$E$759,$A138)</f>
        <v>86.6618652980207</v>
      </c>
      <c r="N138" s="141">
        <f>SUMIFS('PIB-Mpal 2015-2020 Corrient '!S$5:S$759,'PIB-Mpal 2015-2020 Corrient '!$A$5:$A$759,$W$2,'PIB-Mpal 2015-2020 Corrient '!$E$5:$E$759,$A138)</f>
        <v>183.04713892631972</v>
      </c>
      <c r="O138" s="141">
        <f>SUMIFS('PIB-Mpal 2015-2020 Corrient '!T$5:T$759,'PIB-Mpal 2015-2020 Corrient '!$A$5:$A$759,$W$2,'PIB-Mpal 2015-2020 Corrient '!$E$5:$E$759,$A138)</f>
        <v>468.4061001810791</v>
      </c>
      <c r="P138" s="246">
        <f>SUMIFS('PIB-Mpal 2015-2020 Corrient '!U$5:U$759,'PIB-Mpal 2015-2020 Corrient '!$A$5:$A$759,$W$2,'PIB-Mpal 2015-2020 Corrient '!$E$5:$E$759,$A138)</f>
        <v>33.31400541679376</v>
      </c>
      <c r="Q138" s="252">
        <f>SUMIFS('PIB-Mpal 2015-2020 Corrient '!J$5:J$759,'PIB-Mpal 2015-2020 Corrient '!$A$5:$A$759,$W$2,'PIB-Mpal 2015-2020 Corrient '!$E$5:$E$759,$A138)</f>
        <v>829.4043438471074</v>
      </c>
      <c r="R138" s="142">
        <f>SUMIFS('PIB-Mpal 2015-2020 Corrient '!M$5:M$759,'PIB-Mpal 2015-2020 Corrient '!$A$5:$A$759,$W$2,'PIB-Mpal 2015-2020 Corrient '!$E$5:$E$759,$A138)</f>
        <v>146.12915504717517</v>
      </c>
      <c r="S138" s="143">
        <f>SUMIFS('PIB-Mpal 2015-2020 Corrient '!V$5:V$759,'PIB-Mpal 2015-2020 Corrient '!$A$5:$A$759,$W$2,'PIB-Mpal 2015-2020 Corrient '!$E$5:$E$759,$A138)</f>
        <v>1288.7521407500633</v>
      </c>
      <c r="T138" s="307">
        <f>SUMIFS('PIB-Mpal 2015-2020 Corrient '!W$5:W$759,'PIB-Mpal 2015-2020 Corrient '!$A$5:$A$759,$W$2,'PIB-Mpal 2015-2020 Corrient '!$E$5:$E$759,$A138)</f>
        <v>2264.285639644346</v>
      </c>
      <c r="U138" s="300">
        <f>SUMIFS('PIB-Mpal 2015-2020 Corrient '!X$5:X$759,'PIB-Mpal 2015-2020 Corrient '!$A$5:$A$759,$W$2,'PIB-Mpal 2015-2020 Corrient '!$E$5:$E$759,$A138)</f>
        <v>209.85476508985144</v>
      </c>
      <c r="V138" s="181">
        <f>SUMIFS('PIB-Mpal 2015-2020 Corrient '!Y$5:Y$759,'PIB-Mpal 2015-2020 Corrient '!$A$5:$A$759,$W$2,'PIB-Mpal 2015-2020 Corrient '!$E$5:$E$759,$A138)</f>
        <v>2474.140404734197</v>
      </c>
      <c r="W138" s="185">
        <f t="shared" si="22"/>
        <v>0.016673615796933206</v>
      </c>
      <c r="X138" s="379">
        <f>INDEX(POBLACION!$C$4:$W$128,MATCH(A138,POBLACION!$A$4:$A$128,0),MATCH($W$2,POBLACION!$C$3:$W$3,0))</f>
        <v>129443</v>
      </c>
      <c r="Y138" s="369">
        <f t="shared" si="23"/>
        <v>17492.530609182002</v>
      </c>
      <c r="Z138" s="381">
        <f t="shared" si="24"/>
        <v>19113.744310114856</v>
      </c>
      <c r="AA138" s="384">
        <f t="shared" si="25"/>
        <v>4.242852642531997</v>
      </c>
      <c r="AB138" s="384">
        <f t="shared" si="26"/>
        <v>4.281345772033262</v>
      </c>
      <c r="AG138" s="393"/>
      <c r="AH138" s="394"/>
      <c r="AI138" s="395"/>
      <c r="AJ138" s="388"/>
      <c r="AK138" s="388"/>
      <c r="AL138" s="388"/>
      <c r="AM138" s="388"/>
      <c r="AN138" s="388"/>
      <c r="AO138" s="388"/>
      <c r="AP138" s="388"/>
    </row>
    <row r="139" spans="1:42" ht="28.2" thickBot="1">
      <c r="A139" s="160" t="s">
        <v>316</v>
      </c>
      <c r="B139" s="122" t="s">
        <v>176</v>
      </c>
      <c r="C139" s="121" t="s">
        <v>422</v>
      </c>
      <c r="D139" s="122" t="s">
        <v>189</v>
      </c>
      <c r="E139" s="161">
        <f>SUMIFS('PIB-Mpal 2015-2020 Corrient '!H$5:H$759,'PIB-Mpal 2015-2020 Corrient '!$A$5:$A$759,$W$2,'PIB-Mpal 2015-2020 Corrient '!$E$5:$E$759,$A139)</f>
        <v>11.554552536713231</v>
      </c>
      <c r="F139" s="161">
        <f>SUMIFS('PIB-Mpal 2015-2020 Corrient '!I$5:I$759,'PIB-Mpal 2015-2020 Corrient '!$A$5:$A$759,$W$2,'PIB-Mpal 2015-2020 Corrient '!$E$5:$E$759,$A139)</f>
        <v>0</v>
      </c>
      <c r="G139" s="161">
        <f>SUMIFS('PIB-Mpal 2015-2020 Corrient '!K$5:K$759,'PIB-Mpal 2015-2020 Corrient '!$A$5:$A$759,$W$2,'PIB-Mpal 2015-2020 Corrient '!$E$5:$E$759,$A139)</f>
        <v>1.1178230872495725</v>
      </c>
      <c r="H139" s="161">
        <f>SUMIFS('PIB-Mpal 2015-2020 Corrient '!L$5:L$759,'PIB-Mpal 2015-2020 Corrient '!$A$5:$A$759,$W$2,'PIB-Mpal 2015-2020 Corrient '!$E$5:$E$759,$A139)</f>
        <v>3.984916836774919</v>
      </c>
      <c r="I139" s="161">
        <f>SUMIFS('PIB-Mpal 2015-2020 Corrient '!N$5:N$759,'PIB-Mpal 2015-2020 Corrient '!$A$5:$A$759,$W$2,'PIB-Mpal 2015-2020 Corrient '!$E$5:$E$759,$A139)</f>
        <v>3.012577571981832</v>
      </c>
      <c r="J139" s="161">
        <f>SUMIFS('PIB-Mpal 2015-2020 Corrient '!O$5:O$759,'PIB-Mpal 2015-2020 Corrient '!$A$5:$A$759,$W$2,'PIB-Mpal 2015-2020 Corrient '!$E$5:$E$759,$A139)</f>
        <v>19.283839206190308</v>
      </c>
      <c r="K139" s="161">
        <f>SUMIFS('PIB-Mpal 2015-2020 Corrient '!P$5:P$759,'PIB-Mpal 2015-2020 Corrient '!$A$5:$A$759,$W$2,'PIB-Mpal 2015-2020 Corrient '!$E$5:$E$759,$A139)</f>
        <v>2.3313553083091523</v>
      </c>
      <c r="L139" s="161">
        <f>SUMIFS('PIB-Mpal 2015-2020 Corrient '!Q$5:Q$759,'PIB-Mpal 2015-2020 Corrient '!$A$5:$A$759,$W$2,'PIB-Mpal 2015-2020 Corrient '!$E$5:$E$759,$A139)</f>
        <v>1.0684371590500805</v>
      </c>
      <c r="M139" s="161">
        <f>SUMIFS('PIB-Mpal 2015-2020 Corrient '!R$5:R$759,'PIB-Mpal 2015-2020 Corrient '!$A$5:$A$759,$W$2,'PIB-Mpal 2015-2020 Corrient '!$E$5:$E$759,$A139)</f>
        <v>4.080423473011566</v>
      </c>
      <c r="N139" s="161">
        <f>SUMIFS('PIB-Mpal 2015-2020 Corrient '!S$5:S$759,'PIB-Mpal 2015-2020 Corrient '!$A$5:$A$759,$W$2,'PIB-Mpal 2015-2020 Corrient '!$E$5:$E$759,$A139)</f>
        <v>9.874858164441857</v>
      </c>
      <c r="O139" s="161">
        <f>SUMIFS('PIB-Mpal 2015-2020 Corrient '!T$5:T$759,'PIB-Mpal 2015-2020 Corrient '!$A$5:$A$759,$W$2,'PIB-Mpal 2015-2020 Corrient '!$E$5:$E$759,$A139)</f>
        <v>23.58625559754833</v>
      </c>
      <c r="P139" s="279">
        <f>SUMIFS('PIB-Mpal 2015-2020 Corrient '!U$5:U$759,'PIB-Mpal 2015-2020 Corrient '!$A$5:$A$759,$W$2,'PIB-Mpal 2015-2020 Corrient '!$E$5:$E$759,$A139)</f>
        <v>2.2395222614017496</v>
      </c>
      <c r="Q139" s="290">
        <f>SUMIFS('PIB-Mpal 2015-2020 Corrient '!J$5:J$759,'PIB-Mpal 2015-2020 Corrient '!$A$5:$A$759,$W$2,'PIB-Mpal 2015-2020 Corrient '!$E$5:$E$759,$A139)</f>
        <v>11.554552536713231</v>
      </c>
      <c r="R139" s="162">
        <f>SUMIFS('PIB-Mpal 2015-2020 Corrient '!M$5:M$759,'PIB-Mpal 2015-2020 Corrient '!$A$5:$A$759,$W$2,'PIB-Mpal 2015-2020 Corrient '!$E$5:$E$759,$A139)</f>
        <v>5.102739924024491</v>
      </c>
      <c r="S139" s="163">
        <f>SUMIFS('PIB-Mpal 2015-2020 Corrient '!V$5:V$759,'PIB-Mpal 2015-2020 Corrient '!$A$5:$A$759,$W$2,'PIB-Mpal 2015-2020 Corrient '!$E$5:$E$759,$A139)</f>
        <v>65.47726874193488</v>
      </c>
      <c r="T139" s="311">
        <f>SUMIFS('PIB-Mpal 2015-2020 Corrient '!W$5:W$759,'PIB-Mpal 2015-2020 Corrient '!$A$5:$A$759,$W$2,'PIB-Mpal 2015-2020 Corrient '!$E$5:$E$759,$A139)</f>
        <v>82.1345612026726</v>
      </c>
      <c r="U139" s="303">
        <f>SUMIFS('PIB-Mpal 2015-2020 Corrient '!X$5:X$759,'PIB-Mpal 2015-2020 Corrient '!$A$5:$A$759,$W$2,'PIB-Mpal 2015-2020 Corrient '!$E$5:$E$759,$A139)</f>
        <v>7.611963092802948</v>
      </c>
      <c r="V139" s="182">
        <f>SUMIFS('PIB-Mpal 2015-2020 Corrient '!Y$5:Y$759,'PIB-Mpal 2015-2020 Corrient '!$A$5:$A$759,$W$2,'PIB-Mpal 2015-2020 Corrient '!$E$5:$E$759,$A139)</f>
        <v>89.74652429547555</v>
      </c>
      <c r="W139" s="186">
        <f t="shared" si="22"/>
        <v>0.0006048157422066969</v>
      </c>
      <c r="X139" s="380">
        <f>INDEX(POBLACION!$C$4:$W$128,MATCH(A139,POBLACION!$A$4:$A$128,0),MATCH($W$2,POBLACION!$C$3:$W$3,0))</f>
        <v>9409</v>
      </c>
      <c r="Y139" s="370">
        <f t="shared" si="23"/>
        <v>8729.36137768866</v>
      </c>
      <c r="Z139" s="382">
        <f t="shared" si="24"/>
        <v>9538.37010261192</v>
      </c>
      <c r="AA139" s="385">
        <f t="shared" si="25"/>
        <v>3.940982472767337</v>
      </c>
      <c r="AB139" s="385">
        <f t="shared" si="26"/>
        <v>3.979474169681378</v>
      </c>
      <c r="AG139" s="393"/>
      <c r="AH139" s="394"/>
      <c r="AI139" s="395"/>
      <c r="AJ139" s="388"/>
      <c r="AK139" s="388"/>
      <c r="AL139" s="388"/>
      <c r="AM139" s="388"/>
      <c r="AN139" s="388"/>
      <c r="AO139" s="388"/>
      <c r="AP139" s="388"/>
    </row>
    <row r="140" spans="1:42" ht="28.2" thickBot="1">
      <c r="A140" s="164" t="s">
        <v>386</v>
      </c>
      <c r="B140" s="165" t="s">
        <v>5</v>
      </c>
      <c r="C140" s="165" t="s">
        <v>387</v>
      </c>
      <c r="D140" s="165" t="s">
        <v>388</v>
      </c>
      <c r="E140" s="448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366"/>
      <c r="Y140" s="366"/>
      <c r="Z140" s="366"/>
      <c r="AA140" s="366"/>
      <c r="AB140" s="366"/>
      <c r="AC140" s="366"/>
      <c r="AD140" s="366"/>
      <c r="AG140" s="393"/>
      <c r="AH140" s="394"/>
      <c r="AI140" s="395"/>
      <c r="AJ140" s="388"/>
      <c r="AK140" s="388"/>
      <c r="AL140" s="388"/>
      <c r="AM140" s="388"/>
      <c r="AN140" s="388"/>
      <c r="AO140" s="388"/>
      <c r="AP140" s="388"/>
    </row>
    <row r="141" spans="1:42" ht="27.6">
      <c r="A141" s="166" t="s">
        <v>389</v>
      </c>
      <c r="B141" s="167" t="s">
        <v>147</v>
      </c>
      <c r="C141" s="168" t="s">
        <v>390</v>
      </c>
      <c r="D141" s="169" t="s">
        <v>391</v>
      </c>
      <c r="E141" s="170">
        <f aca="true" t="shared" si="27" ref="E141:E146">SUMIF($C$7:$C$139,"*Provincia "&amp;$C141&amp;"*",E$7:E$139)</f>
        <v>781.8934562975212</v>
      </c>
      <c r="F141" s="170">
        <f aca="true" t="shared" si="28" ref="F141:X146">SUMIF($C$7:$C$139,"*Provincia "&amp;$C141&amp;"*",F$7:F$139)</f>
        <v>4.871285457339436</v>
      </c>
      <c r="G141" s="170">
        <f t="shared" si="28"/>
        <v>69.37006006994412</v>
      </c>
      <c r="H141" s="170">
        <f t="shared" si="28"/>
        <v>136.8926889205437</v>
      </c>
      <c r="I141" s="170">
        <f t="shared" si="28"/>
        <v>92.72038787434312</v>
      </c>
      <c r="J141" s="170">
        <f t="shared" si="28"/>
        <v>306.7782331738396</v>
      </c>
      <c r="K141" s="170">
        <f t="shared" si="28"/>
        <v>59.136420011948516</v>
      </c>
      <c r="L141" s="170">
        <f t="shared" si="28"/>
        <v>38.755446253270925</v>
      </c>
      <c r="M141" s="170">
        <f t="shared" si="28"/>
        <v>151.95028558068486</v>
      </c>
      <c r="N141" s="170">
        <f t="shared" si="28"/>
        <v>170.41237055960775</v>
      </c>
      <c r="O141" s="170">
        <f t="shared" si="28"/>
        <v>265.6554661863313</v>
      </c>
      <c r="P141" s="291">
        <f t="shared" si="28"/>
        <v>55.037623716337485</v>
      </c>
      <c r="Q141" s="295">
        <f t="shared" si="28"/>
        <v>786.7647417548608</v>
      </c>
      <c r="R141" s="245">
        <f t="shared" si="28"/>
        <v>206.26274899048778</v>
      </c>
      <c r="S141" s="296">
        <f t="shared" si="28"/>
        <v>1140.4462333563638</v>
      </c>
      <c r="T141" s="315">
        <f t="shared" si="28"/>
        <v>2133.473724101712</v>
      </c>
      <c r="U141" s="312">
        <f t="shared" si="28"/>
        <v>197.7322395076532</v>
      </c>
      <c r="V141" s="188">
        <f t="shared" si="28"/>
        <v>2331.2059636093654</v>
      </c>
      <c r="W141" s="187">
        <f t="shared" si="22"/>
        <v>0.015710358436556823</v>
      </c>
      <c r="X141" s="372">
        <f t="shared" si="28"/>
        <v>136838</v>
      </c>
      <c r="Y141" s="376">
        <f t="shared" si="23"/>
        <v>15591.237259399524</v>
      </c>
      <c r="Z141" s="375">
        <f t="shared" si="24"/>
        <v>17036.246975323855</v>
      </c>
      <c r="AA141" s="383">
        <f t="shared" si="25"/>
        <v>4.192880580462026</v>
      </c>
      <c r="AB141" s="383">
        <f t="shared" si="26"/>
        <v>4.231373927436158</v>
      </c>
      <c r="AG141" s="393"/>
      <c r="AH141" s="394"/>
      <c r="AI141" s="395"/>
      <c r="AJ141" s="388"/>
      <c r="AK141" s="388"/>
      <c r="AL141" s="388"/>
      <c r="AM141" s="388"/>
      <c r="AN141" s="388"/>
      <c r="AO141" s="388"/>
      <c r="AP141" s="388"/>
    </row>
    <row r="142" spans="1:42" ht="15">
      <c r="A142" s="147" t="s">
        <v>392</v>
      </c>
      <c r="B142" s="148" t="s">
        <v>393</v>
      </c>
      <c r="C142" s="149" t="s">
        <v>419</v>
      </c>
      <c r="D142" s="114" t="s">
        <v>394</v>
      </c>
      <c r="E142" s="152">
        <f t="shared" si="27"/>
        <v>961.4989305703175</v>
      </c>
      <c r="F142" s="152">
        <f aca="true" t="shared" si="29" ref="F142:T142">SUMIF($C$7:$C$139,"*Provincia "&amp;$C142&amp;"*",F$7:F$139)</f>
        <v>59.50007326073748</v>
      </c>
      <c r="G142" s="152">
        <f t="shared" si="29"/>
        <v>239.3032466049265</v>
      </c>
      <c r="H142" s="152">
        <f t="shared" si="29"/>
        <v>120.71983775864109</v>
      </c>
      <c r="I142" s="152">
        <f t="shared" si="29"/>
        <v>87.17834579921865</v>
      </c>
      <c r="J142" s="152">
        <f t="shared" si="29"/>
        <v>238.9782205961758</v>
      </c>
      <c r="K142" s="152">
        <f t="shared" si="29"/>
        <v>51.79703043503516</v>
      </c>
      <c r="L142" s="152">
        <f t="shared" si="29"/>
        <v>38.8077312198596</v>
      </c>
      <c r="M142" s="152">
        <f t="shared" si="29"/>
        <v>122.88112316458643</v>
      </c>
      <c r="N142" s="152">
        <f t="shared" si="29"/>
        <v>164.34662305130308</v>
      </c>
      <c r="O142" s="152">
        <f t="shared" si="29"/>
        <v>224.15372303217322</v>
      </c>
      <c r="P142" s="292">
        <f t="shared" si="29"/>
        <v>48.86402264519579</v>
      </c>
      <c r="Q142" s="297">
        <f t="shared" si="29"/>
        <v>1020.999003831055</v>
      </c>
      <c r="R142" s="243">
        <f t="shared" si="29"/>
        <v>360.0230843635676</v>
      </c>
      <c r="S142" s="143">
        <f t="shared" si="29"/>
        <v>977.0068199435476</v>
      </c>
      <c r="T142" s="307">
        <f t="shared" si="29"/>
        <v>2358.02890813817</v>
      </c>
      <c r="U142" s="313">
        <f t="shared" si="28"/>
        <v>218.5486941573486</v>
      </c>
      <c r="V142" s="181">
        <f t="shared" si="28"/>
        <v>2576.577602295519</v>
      </c>
      <c r="W142" s="185">
        <f t="shared" si="22"/>
        <v>0.017363955953936347</v>
      </c>
      <c r="X142" s="373">
        <f t="shared" si="28"/>
        <v>133095</v>
      </c>
      <c r="Y142" s="377">
        <f t="shared" si="23"/>
        <v>17716.88574430422</v>
      </c>
      <c r="Z142" s="369">
        <f t="shared" si="24"/>
        <v>19358.936115522887</v>
      </c>
      <c r="AA142" s="384">
        <f t="shared" si="25"/>
        <v>4.248387384428694</v>
      </c>
      <c r="AB142" s="384">
        <f t="shared" si="26"/>
        <v>4.286881486657633</v>
      </c>
      <c r="AG142" s="393"/>
      <c r="AH142" s="394"/>
      <c r="AI142" s="395"/>
      <c r="AJ142" s="388"/>
      <c r="AK142" s="388"/>
      <c r="AL142" s="388"/>
      <c r="AM142" s="388"/>
      <c r="AN142" s="388"/>
      <c r="AO142" s="388"/>
      <c r="AP142" s="388"/>
    </row>
    <row r="143" spans="1:42" ht="15">
      <c r="A143" s="147" t="s">
        <v>395</v>
      </c>
      <c r="B143" s="148" t="s">
        <v>147</v>
      </c>
      <c r="C143" s="149" t="s">
        <v>396</v>
      </c>
      <c r="D143" s="114" t="s">
        <v>397</v>
      </c>
      <c r="E143" s="152">
        <f t="shared" si="27"/>
        <v>540.042381598234</v>
      </c>
      <c r="F143" s="152">
        <f t="shared" si="28"/>
        <v>35.9482422944171</v>
      </c>
      <c r="G143" s="152">
        <f t="shared" si="28"/>
        <v>115.59945663558312</v>
      </c>
      <c r="H143" s="152">
        <f t="shared" si="28"/>
        <v>78.72595501861701</v>
      </c>
      <c r="I143" s="152">
        <f t="shared" si="28"/>
        <v>62.40419096956309</v>
      </c>
      <c r="J143" s="152">
        <f t="shared" si="28"/>
        <v>259.83906553432564</v>
      </c>
      <c r="K143" s="152">
        <f t="shared" si="28"/>
        <v>50.99401516504767</v>
      </c>
      <c r="L143" s="152">
        <f t="shared" si="28"/>
        <v>50.66600328265672</v>
      </c>
      <c r="M143" s="152">
        <f t="shared" si="28"/>
        <v>121.6737282445535</v>
      </c>
      <c r="N143" s="152">
        <f t="shared" si="28"/>
        <v>147.5518223563851</v>
      </c>
      <c r="O143" s="152">
        <f t="shared" si="28"/>
        <v>225.41087103919716</v>
      </c>
      <c r="P143" s="292">
        <f t="shared" si="28"/>
        <v>43.291637619319886</v>
      </c>
      <c r="Q143" s="297">
        <f t="shared" si="28"/>
        <v>575.9906238926511</v>
      </c>
      <c r="R143" s="243">
        <f t="shared" si="28"/>
        <v>194.32541165420014</v>
      </c>
      <c r="S143" s="143">
        <f t="shared" si="28"/>
        <v>961.8313342110487</v>
      </c>
      <c r="T143" s="307">
        <f t="shared" si="28"/>
        <v>1732.1473697579</v>
      </c>
      <c r="U143" s="313">
        <f t="shared" si="28"/>
        <v>160.53638889378237</v>
      </c>
      <c r="V143" s="181">
        <f t="shared" si="28"/>
        <v>1892.6837586516822</v>
      </c>
      <c r="W143" s="185">
        <f t="shared" si="22"/>
        <v>0.012755089305549715</v>
      </c>
      <c r="X143" s="373">
        <f t="shared" si="28"/>
        <v>121341</v>
      </c>
      <c r="Y143" s="377">
        <f t="shared" si="23"/>
        <v>14275.037866491128</v>
      </c>
      <c r="Z143" s="369">
        <f t="shared" si="24"/>
        <v>15598.056375435195</v>
      </c>
      <c r="AA143" s="384">
        <f t="shared" si="25"/>
        <v>4.15457726894495</v>
      </c>
      <c r="AB143" s="384">
        <f t="shared" si="26"/>
        <v>4.193070485661393</v>
      </c>
      <c r="AG143" s="393"/>
      <c r="AH143" s="394"/>
      <c r="AI143" s="395"/>
      <c r="AJ143" s="388"/>
      <c r="AK143" s="388"/>
      <c r="AL143" s="388"/>
      <c r="AM143" s="388"/>
      <c r="AN143" s="388"/>
      <c r="AO143" s="388"/>
      <c r="AP143" s="388"/>
    </row>
    <row r="144" spans="1:42" ht="15">
      <c r="A144" s="147" t="s">
        <v>398</v>
      </c>
      <c r="B144" s="148" t="s">
        <v>118</v>
      </c>
      <c r="C144" s="149" t="s">
        <v>399</v>
      </c>
      <c r="D144" s="114" t="s">
        <v>400</v>
      </c>
      <c r="E144" s="152">
        <f t="shared" si="27"/>
        <v>385.2324571604662</v>
      </c>
      <c r="F144" s="152">
        <f t="shared" si="28"/>
        <v>30.90075058357428</v>
      </c>
      <c r="G144" s="152">
        <f t="shared" si="28"/>
        <v>300.8054720817614</v>
      </c>
      <c r="H144" s="152">
        <f t="shared" si="28"/>
        <v>43.69887690902739</v>
      </c>
      <c r="I144" s="152">
        <f t="shared" si="28"/>
        <v>109.83422461947106</v>
      </c>
      <c r="J144" s="152">
        <f t="shared" si="28"/>
        <v>130.7656590223797</v>
      </c>
      <c r="K144" s="152">
        <f t="shared" si="28"/>
        <v>30.03472082045301</v>
      </c>
      <c r="L144" s="152">
        <f t="shared" si="28"/>
        <v>23.711950831608508</v>
      </c>
      <c r="M144" s="152">
        <f t="shared" si="28"/>
        <v>89.33736833085209</v>
      </c>
      <c r="N144" s="152">
        <f t="shared" si="28"/>
        <v>100.23595287675063</v>
      </c>
      <c r="O144" s="152">
        <f t="shared" si="28"/>
        <v>116.3666510486508</v>
      </c>
      <c r="P144" s="292">
        <f t="shared" si="28"/>
        <v>23.376351299761424</v>
      </c>
      <c r="Q144" s="297">
        <f t="shared" si="28"/>
        <v>416.13320774404053</v>
      </c>
      <c r="R144" s="243">
        <f t="shared" si="28"/>
        <v>344.5043489907888</v>
      </c>
      <c r="S144" s="143">
        <f t="shared" si="28"/>
        <v>623.6628788499272</v>
      </c>
      <c r="T144" s="307">
        <f t="shared" si="28"/>
        <v>1384.3004355847565</v>
      </c>
      <c r="U144" s="313">
        <f t="shared" si="28"/>
        <v>128.30003229542086</v>
      </c>
      <c r="V144" s="181">
        <f t="shared" si="28"/>
        <v>1512.6004678801773</v>
      </c>
      <c r="W144" s="185">
        <f t="shared" si="22"/>
        <v>0.010193649078054236</v>
      </c>
      <c r="X144" s="373">
        <f t="shared" si="28"/>
        <v>77827</v>
      </c>
      <c r="Y144" s="377">
        <f t="shared" si="23"/>
        <v>17786.89189593273</v>
      </c>
      <c r="Z144" s="369">
        <f t="shared" si="24"/>
        <v>19435.42045665614</v>
      </c>
      <c r="AA144" s="384">
        <f t="shared" si="25"/>
        <v>4.250100065544609</v>
      </c>
      <c r="AB144" s="384">
        <f t="shared" si="26"/>
        <v>4.288593940389486</v>
      </c>
      <c r="AG144" s="393"/>
      <c r="AH144" s="394"/>
      <c r="AI144" s="395"/>
      <c r="AJ144" s="388"/>
      <c r="AK144" s="388"/>
      <c r="AL144" s="388"/>
      <c r="AM144" s="388"/>
      <c r="AN144" s="388"/>
      <c r="AO144" s="388"/>
      <c r="AP144" s="388"/>
    </row>
    <row r="145" spans="1:42" ht="41.4">
      <c r="A145" s="147" t="s">
        <v>401</v>
      </c>
      <c r="B145" s="148" t="s">
        <v>118</v>
      </c>
      <c r="C145" s="149" t="s">
        <v>420</v>
      </c>
      <c r="D145" s="114" t="s">
        <v>402</v>
      </c>
      <c r="E145" s="152">
        <f t="shared" si="27"/>
        <v>757.7700336061622</v>
      </c>
      <c r="F145" s="152">
        <f t="shared" si="28"/>
        <v>6.585238628676292</v>
      </c>
      <c r="G145" s="152">
        <f t="shared" si="28"/>
        <v>384.5479356328961</v>
      </c>
      <c r="H145" s="152">
        <f t="shared" si="28"/>
        <v>289.59671351537804</v>
      </c>
      <c r="I145" s="152">
        <f t="shared" si="28"/>
        <v>335.023275422063</v>
      </c>
      <c r="J145" s="152">
        <f t="shared" si="28"/>
        <v>608.5815018489806</v>
      </c>
      <c r="K145" s="152">
        <f t="shared" si="28"/>
        <v>116.94982803457127</v>
      </c>
      <c r="L145" s="152">
        <f t="shared" si="28"/>
        <v>82.78617488705017</v>
      </c>
      <c r="M145" s="152">
        <f t="shared" si="28"/>
        <v>468.7360812966814</v>
      </c>
      <c r="N145" s="152">
        <f t="shared" si="28"/>
        <v>352.2373796368618</v>
      </c>
      <c r="O145" s="152">
        <f t="shared" si="28"/>
        <v>523.5427570592096</v>
      </c>
      <c r="P145" s="292">
        <f t="shared" si="28"/>
        <v>112.26266604641563</v>
      </c>
      <c r="Q145" s="297">
        <f t="shared" si="28"/>
        <v>764.3552722348386</v>
      </c>
      <c r="R145" s="243">
        <f t="shared" si="28"/>
        <v>674.144649148274</v>
      </c>
      <c r="S145" s="143">
        <f t="shared" si="28"/>
        <v>2600.119664231833</v>
      </c>
      <c r="T145" s="307">
        <f t="shared" si="28"/>
        <v>4038.6195856149466</v>
      </c>
      <c r="U145" s="313">
        <f t="shared" si="28"/>
        <v>374.2958748230527</v>
      </c>
      <c r="V145" s="181">
        <f t="shared" si="28"/>
        <v>4412.915460437999</v>
      </c>
      <c r="W145" s="185">
        <f t="shared" si="22"/>
        <v>0.029739321499660236</v>
      </c>
      <c r="X145" s="373">
        <f t="shared" si="28"/>
        <v>208308</v>
      </c>
      <c r="Y145" s="377">
        <f t="shared" si="23"/>
        <v>19387.73155910933</v>
      </c>
      <c r="Z145" s="369">
        <f t="shared" si="24"/>
        <v>21184.570253845264</v>
      </c>
      <c r="AA145" s="384">
        <f t="shared" si="25"/>
        <v>4.287526997887702</v>
      </c>
      <c r="AB145" s="384">
        <f t="shared" si="26"/>
        <v>4.326019658411276</v>
      </c>
      <c r="AG145" s="393"/>
      <c r="AH145" s="394"/>
      <c r="AI145" s="395"/>
      <c r="AJ145" s="388"/>
      <c r="AK145" s="388"/>
      <c r="AL145" s="388"/>
      <c r="AM145" s="388"/>
      <c r="AN145" s="388"/>
      <c r="AO145" s="388"/>
      <c r="AP145" s="388"/>
    </row>
    <row r="146" spans="1:42" ht="15" thickBot="1">
      <c r="A146" s="171" t="s">
        <v>403</v>
      </c>
      <c r="B146" s="172" t="s">
        <v>58</v>
      </c>
      <c r="C146" s="173" t="s">
        <v>404</v>
      </c>
      <c r="D146" s="122" t="s">
        <v>405</v>
      </c>
      <c r="E146" s="174">
        <f t="shared" si="27"/>
        <v>222.13304505089053</v>
      </c>
      <c r="F146" s="174">
        <f t="shared" si="28"/>
        <v>1629.5069068399557</v>
      </c>
      <c r="G146" s="174">
        <f t="shared" si="28"/>
        <v>41.338471388743386</v>
      </c>
      <c r="H146" s="174">
        <f t="shared" si="28"/>
        <v>37.147322234979</v>
      </c>
      <c r="I146" s="174">
        <f t="shared" si="28"/>
        <v>56.74301404368245</v>
      </c>
      <c r="J146" s="174">
        <f t="shared" si="28"/>
        <v>202.73769924726898</v>
      </c>
      <c r="K146" s="174">
        <f t="shared" si="28"/>
        <v>40.295003324170985</v>
      </c>
      <c r="L146" s="174">
        <f t="shared" si="28"/>
        <v>23.012031578485576</v>
      </c>
      <c r="M146" s="174">
        <f t="shared" si="28"/>
        <v>95.745104901051</v>
      </c>
      <c r="N146" s="174">
        <f t="shared" si="28"/>
        <v>205.95750693485525</v>
      </c>
      <c r="O146" s="174">
        <f t="shared" si="28"/>
        <v>175.63551599610724</v>
      </c>
      <c r="P146" s="293">
        <f t="shared" si="28"/>
        <v>51.39074651554029</v>
      </c>
      <c r="Q146" s="298">
        <f t="shared" si="28"/>
        <v>1851.639951890846</v>
      </c>
      <c r="R146" s="244">
        <f t="shared" si="28"/>
        <v>78.48579362372239</v>
      </c>
      <c r="S146" s="163">
        <f t="shared" si="28"/>
        <v>851.5166225411617</v>
      </c>
      <c r="T146" s="311">
        <f t="shared" si="28"/>
        <v>2781.6423680557305</v>
      </c>
      <c r="U146" s="314">
        <f t="shared" si="28"/>
        <v>257.81512867297465</v>
      </c>
      <c r="V146" s="182">
        <f t="shared" si="28"/>
        <v>3039.457496728705</v>
      </c>
      <c r="W146" s="186">
        <f t="shared" si="22"/>
        <v>0.020483375330919155</v>
      </c>
      <c r="X146" s="374">
        <f t="shared" si="28"/>
        <v>111995</v>
      </c>
      <c r="Y146" s="378">
        <f t="shared" si="23"/>
        <v>24837.201375559005</v>
      </c>
      <c r="Z146" s="370">
        <f t="shared" si="24"/>
        <v>27139.224936190945</v>
      </c>
      <c r="AA146" s="385">
        <f t="shared" si="25"/>
        <v>4.395102658508348</v>
      </c>
      <c r="AB146" s="385">
        <f t="shared" si="26"/>
        <v>4.4335974405697804</v>
      </c>
      <c r="AG146" s="393"/>
      <c r="AH146" s="394"/>
      <c r="AI146" s="395"/>
      <c r="AJ146" s="388"/>
      <c r="AK146" s="388"/>
      <c r="AL146" s="388"/>
      <c r="AM146" s="388"/>
      <c r="AN146" s="388"/>
      <c r="AO146" s="388"/>
      <c r="AP146" s="388"/>
    </row>
    <row r="147" spans="1:42" ht="15" thickBot="1">
      <c r="A147" s="164" t="s">
        <v>406</v>
      </c>
      <c r="B147" s="165" t="s">
        <v>5</v>
      </c>
      <c r="C147" s="165" t="s">
        <v>407</v>
      </c>
      <c r="D147" s="165" t="s">
        <v>408</v>
      </c>
      <c r="E147" s="434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367"/>
      <c r="Y147" s="367"/>
      <c r="Z147" s="367"/>
      <c r="AA147" s="367"/>
      <c r="AB147" s="367"/>
      <c r="AC147" s="367"/>
      <c r="AG147" s="393"/>
      <c r="AH147" s="394"/>
      <c r="AI147" s="395"/>
      <c r="AJ147" s="388"/>
      <c r="AK147" s="388"/>
      <c r="AL147" s="388"/>
      <c r="AM147" s="388"/>
      <c r="AN147" s="388"/>
      <c r="AO147" s="388"/>
      <c r="AP147" s="388"/>
    </row>
    <row r="148" spans="1:42" ht="15">
      <c r="A148" s="175" t="s">
        <v>409</v>
      </c>
      <c r="B148" s="169" t="s">
        <v>39</v>
      </c>
      <c r="C148" s="176" t="s">
        <v>368</v>
      </c>
      <c r="D148" s="169" t="s">
        <v>410</v>
      </c>
      <c r="E148" s="170">
        <f>SUMIF($C$7:$C$139,"*"&amp;$C148&amp;"*",E$7:E$139)</f>
        <v>197.3129125355177</v>
      </c>
      <c r="F148" s="170">
        <f aca="true" t="shared" si="30" ref="F148:X151">SUMIF($C$7:$C$139,"*"&amp;$C148&amp;"*",F$7:F$139)</f>
        <v>1594.4133664232697</v>
      </c>
      <c r="G148" s="170">
        <f t="shared" si="30"/>
        <v>36.621760410461356</v>
      </c>
      <c r="H148" s="170">
        <f t="shared" si="30"/>
        <v>126.24939766826104</v>
      </c>
      <c r="I148" s="170">
        <f t="shared" si="30"/>
        <v>193.3137903559218</v>
      </c>
      <c r="J148" s="170">
        <f t="shared" si="30"/>
        <v>618.1632311073836</v>
      </c>
      <c r="K148" s="170">
        <f t="shared" si="30"/>
        <v>102.34920276752452</v>
      </c>
      <c r="L148" s="170">
        <f t="shared" si="30"/>
        <v>73.2776964231511</v>
      </c>
      <c r="M148" s="170">
        <f t="shared" si="30"/>
        <v>173.13396429449972</v>
      </c>
      <c r="N148" s="170">
        <f t="shared" si="30"/>
        <v>403.62464689200954</v>
      </c>
      <c r="O148" s="170">
        <f t="shared" si="30"/>
        <v>482.5959416924314</v>
      </c>
      <c r="P148" s="291">
        <f t="shared" si="30"/>
        <v>65.16548456541128</v>
      </c>
      <c r="Q148" s="295">
        <f t="shared" si="30"/>
        <v>1791.7262789587876</v>
      </c>
      <c r="R148" s="245">
        <f t="shared" si="30"/>
        <v>162.8711580787224</v>
      </c>
      <c r="S148" s="296">
        <f t="shared" si="30"/>
        <v>2111.623958098333</v>
      </c>
      <c r="T148" s="315">
        <f t="shared" si="30"/>
        <v>4066.2213951358426</v>
      </c>
      <c r="U148" s="312">
        <f t="shared" si="30"/>
        <v>376.86198969154736</v>
      </c>
      <c r="V148" s="188">
        <f t="shared" si="30"/>
        <v>4443.083384827391</v>
      </c>
      <c r="W148" s="187">
        <f t="shared" si="22"/>
        <v>0.029942627819583373</v>
      </c>
      <c r="X148" s="372">
        <f t="shared" si="30"/>
        <v>258335</v>
      </c>
      <c r="Y148" s="376">
        <f t="shared" si="23"/>
        <v>15740.110303040015</v>
      </c>
      <c r="Z148" s="376">
        <f t="shared" si="24"/>
        <v>17198.9214966125</v>
      </c>
      <c r="AA148" s="383">
        <f t="shared" si="25"/>
        <v>4.197007771468647</v>
      </c>
      <c r="AB148" s="383">
        <f t="shared" si="26"/>
        <v>4.235501214189215</v>
      </c>
      <c r="AG148" s="393"/>
      <c r="AH148" s="394"/>
      <c r="AI148" s="395"/>
      <c r="AJ148" s="388"/>
      <c r="AK148" s="388"/>
      <c r="AL148" s="388"/>
      <c r="AM148" s="388"/>
      <c r="AN148" s="388"/>
      <c r="AO148" s="388"/>
      <c r="AP148" s="388"/>
    </row>
    <row r="149" spans="1:42" ht="15">
      <c r="A149" s="118" t="s">
        <v>411</v>
      </c>
      <c r="B149" s="116" t="s">
        <v>118</v>
      </c>
      <c r="C149" s="115" t="s">
        <v>379</v>
      </c>
      <c r="D149" s="114" t="s">
        <v>412</v>
      </c>
      <c r="E149" s="152">
        <f>SUMIF($C$7:$C$139,"*"&amp;$C149&amp;"*",E$7:E$139)</f>
        <v>316.506296646643</v>
      </c>
      <c r="F149" s="152">
        <f aca="true" t="shared" si="31" ref="F149:T149">SUMIF($C$7:$C$139,"*"&amp;$C149&amp;"*",F$7:F$139)</f>
        <v>0</v>
      </c>
      <c r="G149" s="152">
        <f t="shared" si="31"/>
        <v>1337.9848903827635</v>
      </c>
      <c r="H149" s="152">
        <f t="shared" si="31"/>
        <v>600.1241246284501</v>
      </c>
      <c r="I149" s="152">
        <f t="shared" si="31"/>
        <v>562.2706126662533</v>
      </c>
      <c r="J149" s="152">
        <f t="shared" si="31"/>
        <v>725.8102862366848</v>
      </c>
      <c r="K149" s="152">
        <f t="shared" si="31"/>
        <v>128.70218091432352</v>
      </c>
      <c r="L149" s="152">
        <f t="shared" si="31"/>
        <v>141.18986098803677</v>
      </c>
      <c r="M149" s="152">
        <f t="shared" si="31"/>
        <v>455.5777457609732</v>
      </c>
      <c r="N149" s="152">
        <f t="shared" si="31"/>
        <v>396.7416698524895</v>
      </c>
      <c r="O149" s="152">
        <f t="shared" si="31"/>
        <v>527.3352588797061</v>
      </c>
      <c r="P149" s="292">
        <f t="shared" si="31"/>
        <v>93.91284995315974</v>
      </c>
      <c r="Q149" s="297">
        <f t="shared" si="31"/>
        <v>316.5062966466431</v>
      </c>
      <c r="R149" s="243">
        <f t="shared" si="31"/>
        <v>1938.1090150112136</v>
      </c>
      <c r="S149" s="143">
        <f t="shared" si="31"/>
        <v>3031.540465251627</v>
      </c>
      <c r="T149" s="307">
        <f t="shared" si="31"/>
        <v>5286.155776909483</v>
      </c>
      <c r="U149" s="313">
        <f t="shared" si="30"/>
        <v>489.92235860734945</v>
      </c>
      <c r="V149" s="181">
        <f t="shared" si="30"/>
        <v>5776.078135516833</v>
      </c>
      <c r="W149" s="185">
        <f t="shared" si="22"/>
        <v>0.03892588612206128</v>
      </c>
      <c r="X149" s="373">
        <f t="shared" si="30"/>
        <v>267755</v>
      </c>
      <c r="Y149" s="377">
        <f t="shared" si="23"/>
        <v>19742.510044292292</v>
      </c>
      <c r="Z149" s="377">
        <f t="shared" si="24"/>
        <v>21572.251257742464</v>
      </c>
      <c r="AA149" s="384">
        <f t="shared" si="25"/>
        <v>4.295402367638861</v>
      </c>
      <c r="AB149" s="384">
        <f t="shared" si="26"/>
        <v>4.333895469988812</v>
      </c>
      <c r="AG149" s="393"/>
      <c r="AH149" s="394"/>
      <c r="AI149" s="395"/>
      <c r="AJ149" s="388"/>
      <c r="AK149" s="388"/>
      <c r="AL149" s="388"/>
      <c r="AM149" s="388"/>
      <c r="AN149" s="388"/>
      <c r="AO149" s="388"/>
      <c r="AP149" s="388"/>
    </row>
    <row r="150" spans="1:42" ht="27.6">
      <c r="A150" s="118" t="s">
        <v>413</v>
      </c>
      <c r="B150" s="116" t="s">
        <v>95</v>
      </c>
      <c r="C150" s="115" t="s">
        <v>375</v>
      </c>
      <c r="D150" s="114" t="s">
        <v>414</v>
      </c>
      <c r="E150" s="152">
        <f>SUMIF($C$7:$C$139,"*"&amp;$C150&amp;"*",E$7:E$139)</f>
        <v>353.5619941547933</v>
      </c>
      <c r="F150" s="152">
        <f t="shared" si="30"/>
        <v>389.4227529420242</v>
      </c>
      <c r="G150" s="152">
        <f t="shared" si="30"/>
        <v>22.47381311056758</v>
      </c>
      <c r="H150" s="152">
        <f t="shared" si="30"/>
        <v>76.7989422000301</v>
      </c>
      <c r="I150" s="152">
        <f t="shared" si="30"/>
        <v>48.77154190247183</v>
      </c>
      <c r="J150" s="152">
        <f t="shared" si="30"/>
        <v>250.11357164117376</v>
      </c>
      <c r="K150" s="152">
        <f t="shared" si="30"/>
        <v>49.417799979566915</v>
      </c>
      <c r="L150" s="152">
        <f t="shared" si="30"/>
        <v>30.040242397539956</v>
      </c>
      <c r="M150" s="152">
        <f t="shared" si="30"/>
        <v>118.7466784433224</v>
      </c>
      <c r="N150" s="152">
        <f t="shared" si="30"/>
        <v>171.7557240642903</v>
      </c>
      <c r="O150" s="152">
        <f t="shared" si="30"/>
        <v>304.1464778560061</v>
      </c>
      <c r="P150" s="292">
        <f t="shared" si="30"/>
        <v>43.70764104376779</v>
      </c>
      <c r="Q150" s="297">
        <f t="shared" si="30"/>
        <v>742.9847470968175</v>
      </c>
      <c r="R150" s="243">
        <f t="shared" si="30"/>
        <v>99.27275531059767</v>
      </c>
      <c r="S150" s="143">
        <f t="shared" si="30"/>
        <v>1016.6996773281389</v>
      </c>
      <c r="T150" s="307">
        <f t="shared" si="30"/>
        <v>1858.9571797355543</v>
      </c>
      <c r="U150" s="313">
        <f t="shared" si="30"/>
        <v>172.28943888793617</v>
      </c>
      <c r="V150" s="181">
        <f t="shared" si="30"/>
        <v>2031.2466186234906</v>
      </c>
      <c r="W150" s="185">
        <f t="shared" si="22"/>
        <v>0.013688885902732886</v>
      </c>
      <c r="X150" s="373">
        <f t="shared" si="30"/>
        <v>128967</v>
      </c>
      <c r="Y150" s="377">
        <f t="shared" si="23"/>
        <v>14414.208128711642</v>
      </c>
      <c r="Z150" s="377">
        <f t="shared" si="24"/>
        <v>15750.126921022358</v>
      </c>
      <c r="AA150" s="384">
        <f t="shared" si="25"/>
        <v>4.158790788605789</v>
      </c>
      <c r="AB150" s="384">
        <f t="shared" si="26"/>
        <v>4.197284057863877</v>
      </c>
      <c r="AG150" s="393"/>
      <c r="AH150" s="394"/>
      <c r="AI150" s="395"/>
      <c r="AJ150" s="388"/>
      <c r="AK150" s="388"/>
      <c r="AL150" s="388"/>
      <c r="AM150" s="388"/>
      <c r="AN150" s="388"/>
      <c r="AO150" s="388"/>
      <c r="AP150" s="388"/>
    </row>
    <row r="151" spans="1:42" ht="42" thickBot="1">
      <c r="A151" s="119" t="s">
        <v>415</v>
      </c>
      <c r="B151" s="120" t="s">
        <v>176</v>
      </c>
      <c r="C151" s="121" t="s">
        <v>416</v>
      </c>
      <c r="D151" s="122" t="s">
        <v>417</v>
      </c>
      <c r="E151" s="174">
        <f>SUMIF($C$7:$C$139,"*"&amp;$C151&amp;"*",E$7:E$139)</f>
        <v>2966.169843053678</v>
      </c>
      <c r="F151" s="174">
        <f t="shared" si="30"/>
        <v>52.97293319702179</v>
      </c>
      <c r="G151" s="174">
        <f t="shared" si="30"/>
        <v>198.6149939475265</v>
      </c>
      <c r="H151" s="174">
        <f t="shared" si="30"/>
        <v>399.69338166707985</v>
      </c>
      <c r="I151" s="174">
        <f t="shared" si="30"/>
        <v>259.60080051141364</v>
      </c>
      <c r="J151" s="174">
        <f t="shared" si="30"/>
        <v>1448.3239797680724</v>
      </c>
      <c r="K151" s="174">
        <f t="shared" si="30"/>
        <v>244.4121721545744</v>
      </c>
      <c r="L151" s="174">
        <f t="shared" si="30"/>
        <v>213.15550157052354</v>
      </c>
      <c r="M151" s="174">
        <f t="shared" si="30"/>
        <v>452.22915733061006</v>
      </c>
      <c r="N151" s="174">
        <f t="shared" si="30"/>
        <v>705.8272740085869</v>
      </c>
      <c r="O151" s="174">
        <f t="shared" si="30"/>
        <v>1357.5169912938431</v>
      </c>
      <c r="P151" s="293">
        <f t="shared" si="30"/>
        <v>168.80587799030246</v>
      </c>
      <c r="Q151" s="298">
        <f t="shared" si="30"/>
        <v>3019.1427762507</v>
      </c>
      <c r="R151" s="244">
        <f t="shared" si="30"/>
        <v>598.3083756146063</v>
      </c>
      <c r="S151" s="163">
        <f t="shared" si="30"/>
        <v>4849.871754627926</v>
      </c>
      <c r="T151" s="311">
        <f t="shared" si="30"/>
        <v>8467.322906493233</v>
      </c>
      <c r="U151" s="314">
        <f t="shared" si="30"/>
        <v>784.7538907324953</v>
      </c>
      <c r="V151" s="182">
        <f t="shared" si="30"/>
        <v>9252.076797225727</v>
      </c>
      <c r="W151" s="186">
        <f t="shared" si="22"/>
        <v>0.0623511800484238</v>
      </c>
      <c r="X151" s="374">
        <f t="shared" si="30"/>
        <v>522020</v>
      </c>
      <c r="Y151" s="378">
        <f t="shared" si="23"/>
        <v>16220.303640652144</v>
      </c>
      <c r="Z151" s="378">
        <f t="shared" si="24"/>
        <v>17723.60598679309</v>
      </c>
      <c r="AA151" s="385">
        <f t="shared" si="25"/>
        <v>4.210058979852043</v>
      </c>
      <c r="AB151" s="385">
        <f t="shared" si="26"/>
        <v>4.24855208667307</v>
      </c>
      <c r="AG151" s="393"/>
      <c r="AH151" s="394"/>
      <c r="AI151" s="395"/>
      <c r="AJ151" s="388"/>
      <c r="AK151" s="388"/>
      <c r="AL151" s="388"/>
      <c r="AM151" s="388"/>
      <c r="AN151" s="388"/>
      <c r="AO151" s="388"/>
      <c r="AP151" s="388"/>
    </row>
    <row r="152" spans="3:42" ht="15"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G152" s="393"/>
      <c r="AH152" s="394"/>
      <c r="AI152" s="395"/>
      <c r="AJ152" s="388"/>
      <c r="AK152" s="388"/>
      <c r="AL152" s="388"/>
      <c r="AM152" s="388"/>
      <c r="AN152" s="388"/>
      <c r="AO152" s="388"/>
      <c r="AP152" s="388"/>
    </row>
    <row r="153" spans="3:42" ht="15">
      <c r="C153" s="150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5"/>
      <c r="X153" s="155"/>
      <c r="Y153" s="155"/>
      <c r="Z153" s="155"/>
      <c r="AA153" s="155"/>
      <c r="AB153" s="155"/>
      <c r="AG153" s="393"/>
      <c r="AH153" s="394"/>
      <c r="AI153" s="395"/>
      <c r="AJ153" s="388"/>
      <c r="AK153" s="388"/>
      <c r="AL153" s="388"/>
      <c r="AM153" s="388"/>
      <c r="AN153" s="388"/>
      <c r="AO153" s="388"/>
      <c r="AP153" s="388"/>
    </row>
    <row r="154" spans="3:42" ht="15">
      <c r="C154" s="151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5"/>
      <c r="X154" s="155"/>
      <c r="Y154" s="155"/>
      <c r="Z154" s="155"/>
      <c r="AA154" s="155"/>
      <c r="AB154" s="155"/>
      <c r="AG154" s="388"/>
      <c r="AH154" s="388"/>
      <c r="AI154" s="150"/>
      <c r="AJ154" s="388"/>
      <c r="AK154" s="388"/>
      <c r="AL154" s="388"/>
      <c r="AM154" s="388"/>
      <c r="AN154" s="388"/>
      <c r="AO154" s="388"/>
      <c r="AP154" s="388"/>
    </row>
    <row r="155" spans="3:42" ht="15">
      <c r="C155" s="155"/>
      <c r="D155" s="155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5"/>
      <c r="X155" s="155"/>
      <c r="Y155" s="155"/>
      <c r="Z155" s="155"/>
      <c r="AA155" s="155"/>
      <c r="AB155" s="155"/>
      <c r="AG155" s="388"/>
      <c r="AH155" s="388"/>
      <c r="AI155" s="150"/>
      <c r="AJ155" s="388"/>
      <c r="AK155" s="388"/>
      <c r="AL155" s="388"/>
      <c r="AM155" s="388"/>
      <c r="AN155" s="388"/>
      <c r="AO155" s="388"/>
      <c r="AP155" s="388"/>
    </row>
    <row r="156" spans="3:42" ht="15">
      <c r="C156" s="155"/>
      <c r="D156" s="155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5"/>
      <c r="X156" s="155"/>
      <c r="Y156" s="155"/>
      <c r="Z156" s="155"/>
      <c r="AA156" s="155"/>
      <c r="AB156" s="155"/>
      <c r="AG156" s="388"/>
      <c r="AH156" s="388"/>
      <c r="AI156" s="150"/>
      <c r="AJ156" s="388"/>
      <c r="AK156" s="388"/>
      <c r="AL156" s="388"/>
      <c r="AM156" s="388"/>
      <c r="AN156" s="388"/>
      <c r="AO156" s="388"/>
      <c r="AP156" s="388"/>
    </row>
    <row r="157" spans="3:42" ht="15">
      <c r="C157" s="155"/>
      <c r="D157" s="155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5"/>
      <c r="X157" s="155"/>
      <c r="Y157" s="155"/>
      <c r="Z157" s="155"/>
      <c r="AA157" s="155"/>
      <c r="AB157" s="155"/>
      <c r="AG157" s="388"/>
      <c r="AH157" s="388"/>
      <c r="AI157" s="150"/>
      <c r="AJ157" s="388"/>
      <c r="AK157" s="388"/>
      <c r="AL157" s="388"/>
      <c r="AM157" s="388"/>
      <c r="AN157" s="388"/>
      <c r="AO157" s="388"/>
      <c r="AP157" s="388"/>
    </row>
    <row r="158" spans="3:42" ht="15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G158" s="388"/>
      <c r="AH158" s="388"/>
      <c r="AI158" s="150"/>
      <c r="AJ158" s="388"/>
      <c r="AK158" s="388"/>
      <c r="AL158" s="388"/>
      <c r="AM158" s="388"/>
      <c r="AN158" s="388"/>
      <c r="AO158" s="388"/>
      <c r="AP158" s="388"/>
    </row>
    <row r="159" spans="3:42" ht="15"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G159" s="388"/>
      <c r="AH159" s="388"/>
      <c r="AI159" s="150"/>
      <c r="AJ159" s="388"/>
      <c r="AK159" s="388"/>
      <c r="AL159" s="388"/>
      <c r="AM159" s="388"/>
      <c r="AN159" s="388"/>
      <c r="AO159" s="388"/>
      <c r="AP159" s="388"/>
    </row>
    <row r="160" spans="3:42" ht="15"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G160" s="388"/>
      <c r="AH160" s="388"/>
      <c r="AI160" s="150"/>
      <c r="AJ160" s="388"/>
      <c r="AK160" s="388"/>
      <c r="AL160" s="388"/>
      <c r="AM160" s="388"/>
      <c r="AN160" s="388"/>
      <c r="AO160" s="388"/>
      <c r="AP160" s="388"/>
    </row>
    <row r="161" spans="3:42" ht="15"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G161" s="388"/>
      <c r="AH161" s="388"/>
      <c r="AI161" s="150"/>
      <c r="AJ161" s="388"/>
      <c r="AK161" s="388"/>
      <c r="AL161" s="388"/>
      <c r="AM161" s="388"/>
      <c r="AN161" s="388"/>
      <c r="AO161" s="388"/>
      <c r="AP161" s="388"/>
    </row>
    <row r="162" spans="3:28" ht="15"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3:28" ht="15"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</sheetData>
  <protectedRanges>
    <protectedRange sqref="A140:D140 B141:D146 A147:D147 D149:D151 B149:B151" name="Rango1"/>
    <protectedRange sqref="A141" name="Rango1_1"/>
    <protectedRange sqref="A142:A146 A148:A151" name="Rango1_2"/>
  </protectedRanges>
  <autoFilter ref="A4:V151"/>
  <mergeCells count="20">
    <mergeCell ref="AE19:AJ19"/>
    <mergeCell ref="A1:V1"/>
    <mergeCell ref="A2:V2"/>
    <mergeCell ref="E140:W140"/>
    <mergeCell ref="E147:W147"/>
    <mergeCell ref="AE4:AJ4"/>
    <mergeCell ref="AE5:AJ5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AE17:AJ17"/>
    <mergeCell ref="AE18:AJ18"/>
  </mergeCells>
  <dataValidations count="1">
    <dataValidation type="list" allowBlank="1" showInputMessage="1" showErrorMessage="1" prompt="Seleccione el año del cual desea los resultados" sqref="W2:AB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showGridLines="0" zoomScale="55" zoomScaleNormal="55" workbookViewId="0" topLeftCell="K1">
      <selection activeCell="AC1" sqref="AC1"/>
    </sheetView>
  </sheetViews>
  <sheetFormatPr defaultColWidth="11.421875" defaultRowHeight="15"/>
  <cols>
    <col min="1" max="1" width="12.57421875" style="0" customWidth="1"/>
    <col min="2" max="2" width="31.8515625" style="0" customWidth="1"/>
    <col min="3" max="3" width="53.7109375" style="0" customWidth="1"/>
    <col min="4" max="4" width="57.7109375" style="0" customWidth="1"/>
    <col min="5" max="5" width="12.28125" style="0" bestFit="1" customWidth="1"/>
    <col min="6" max="6" width="11.7109375" style="0" bestFit="1" customWidth="1"/>
    <col min="7" max="7" width="13.28125" style="0" bestFit="1" customWidth="1"/>
    <col min="8" max="8" width="12.140625" style="0" bestFit="1" customWidth="1"/>
    <col min="9" max="9" width="19.7109375" style="0" bestFit="1" customWidth="1"/>
    <col min="10" max="10" width="17.140625" style="0" bestFit="1" customWidth="1"/>
    <col min="11" max="11" width="11.7109375" style="0" bestFit="1" customWidth="1"/>
    <col min="12" max="12" width="11.28125" style="0" bestFit="1" customWidth="1"/>
    <col min="13" max="13" width="12.421875" style="0" bestFit="1" customWidth="1"/>
    <col min="14" max="14" width="11.7109375" style="0" bestFit="1" customWidth="1"/>
    <col min="15" max="15" width="17.140625" style="0" bestFit="1" customWidth="1"/>
    <col min="16" max="16" width="27.57421875" style="0" bestFit="1" customWidth="1"/>
    <col min="17" max="17" width="12.00390625" style="0" bestFit="1" customWidth="1"/>
    <col min="18" max="19" width="12.8515625" style="0" bestFit="1" customWidth="1"/>
    <col min="20" max="20" width="14.7109375" style="0" bestFit="1" customWidth="1"/>
    <col min="21" max="21" width="13.28125" style="0" bestFit="1" customWidth="1"/>
    <col min="22" max="22" width="14.28125" style="0" bestFit="1" customWidth="1"/>
    <col min="24" max="24" width="15.421875" style="0" bestFit="1" customWidth="1"/>
    <col min="25" max="26" width="12.8515625" style="0" bestFit="1" customWidth="1"/>
    <col min="27" max="28" width="9.28125" style="0" bestFit="1" customWidth="1"/>
    <col min="30" max="35" width="19.8515625" style="0" customWidth="1"/>
  </cols>
  <sheetData>
    <row r="1" spans="1:23" ht="23.4">
      <c r="A1" s="446" t="s">
        <v>482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177" t="s">
        <v>418</v>
      </c>
    </row>
    <row r="2" spans="1:23" ht="43.2" customHeight="1" thickBot="1">
      <c r="A2" s="447" t="str">
        <f>"Valor Agregado por grandes ramas de actividad, sector Económico y PIB para los 125 municipios de Antioquia año: "&amp;W2&amp;"
Cifras a precios constantes, Series encadenadas de volumen con año de referencia 2015 Miles de  millones de pesos"</f>
        <v>Valor Agregado por grandes ramas de actividad, sector Económico y PIB para los 125 municipios de Antioquia año: 2019
Cifras a precios constantes, Series encadenadas de volumen con año de referencia 2015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178">
        <v>2019</v>
      </c>
    </row>
    <row r="3" ht="15" thickBot="1"/>
    <row r="4" spans="1:35" ht="193.2" customHeight="1" thickBot="1">
      <c r="A4" s="123" t="s">
        <v>359</v>
      </c>
      <c r="B4" s="124" t="s">
        <v>360</v>
      </c>
      <c r="C4" s="124" t="s">
        <v>361</v>
      </c>
      <c r="D4" s="125" t="s">
        <v>362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254" t="s">
        <v>20</v>
      </c>
      <c r="Q4" s="262" t="s">
        <v>9</v>
      </c>
      <c r="R4" s="134" t="s">
        <v>12</v>
      </c>
      <c r="S4" s="138" t="s">
        <v>21</v>
      </c>
      <c r="T4" s="138" t="s">
        <v>317</v>
      </c>
      <c r="U4" s="16" t="s">
        <v>320</v>
      </c>
      <c r="V4" s="138" t="s">
        <v>318</v>
      </c>
      <c r="W4" s="184" t="s">
        <v>423</v>
      </c>
      <c r="X4" s="20" t="s">
        <v>474</v>
      </c>
      <c r="Y4" s="304" t="s">
        <v>475</v>
      </c>
      <c r="Z4" s="386" t="s">
        <v>476</v>
      </c>
      <c r="AA4" s="304" t="s">
        <v>477</v>
      </c>
      <c r="AB4" s="304" t="s">
        <v>478</v>
      </c>
      <c r="AD4" s="436" t="s">
        <v>428</v>
      </c>
      <c r="AE4" s="436"/>
      <c r="AF4" s="436"/>
      <c r="AG4" s="436"/>
      <c r="AH4" s="436"/>
      <c r="AI4" s="436"/>
    </row>
    <row r="5" spans="1:35" ht="15" thickBot="1">
      <c r="A5" s="144"/>
      <c r="B5" s="198"/>
      <c r="C5" s="199"/>
      <c r="D5" s="200" t="s">
        <v>363</v>
      </c>
      <c r="E5" s="201">
        <f>E6+E17+E24+E31+E42+E60+E80+E104+E128</f>
        <v>6897.452257135112</v>
      </c>
      <c r="F5" s="201">
        <f aca="true" t="shared" si="0" ref="F5:V5">F6+F17+F24+F31+F42+F60+F80+F104+F128</f>
        <v>2188.374645940321</v>
      </c>
      <c r="G5" s="201">
        <f t="shared" si="0"/>
        <v>20460.327130068865</v>
      </c>
      <c r="H5" s="201">
        <f t="shared" si="0"/>
        <v>10188.873287859647</v>
      </c>
      <c r="I5" s="201">
        <f t="shared" si="0"/>
        <v>5371.1951455480685</v>
      </c>
      <c r="J5" s="201">
        <f t="shared" si="0"/>
        <v>21038.067454348035</v>
      </c>
      <c r="K5" s="201">
        <f t="shared" si="0"/>
        <v>3618.7786953601094</v>
      </c>
      <c r="L5" s="201">
        <f t="shared" si="0"/>
        <v>6659.749404143731</v>
      </c>
      <c r="M5" s="201">
        <f t="shared" si="0"/>
        <v>11612.688096244527</v>
      </c>
      <c r="N5" s="201">
        <f t="shared" si="0"/>
        <v>11564.046960445306</v>
      </c>
      <c r="O5" s="201">
        <f t="shared" si="0"/>
        <v>14975.310685405777</v>
      </c>
      <c r="P5" s="316">
        <f t="shared" si="0"/>
        <v>3372.621912674716</v>
      </c>
      <c r="Q5" s="318">
        <f>Q6+Q17+Q24+Q31+Q42+Q60+Q80+Q104+Q128</f>
        <v>9085.826903075433</v>
      </c>
      <c r="R5" s="201">
        <f>R6+R17+R24+R31+R42+R60+R80+R104+R128</f>
        <v>30649.200417928507</v>
      </c>
      <c r="S5" s="202">
        <f t="shared" si="0"/>
        <v>78212.45835417029</v>
      </c>
      <c r="T5" s="317">
        <f t="shared" si="0"/>
        <v>117947.48567517423</v>
      </c>
      <c r="U5" s="201">
        <f t="shared" si="0"/>
        <v>11660.296372050487</v>
      </c>
      <c r="V5" s="202">
        <f t="shared" si="0"/>
        <v>129607.26708635778</v>
      </c>
      <c r="W5" s="191">
        <f>V5/$V$5</f>
        <v>1</v>
      </c>
      <c r="X5" s="305">
        <f aca="true" t="shared" si="1" ref="X5">X6+X17+X24+X31+X42+X60+X80+X104+X128</f>
        <v>6550206</v>
      </c>
      <c r="Y5" s="371">
        <f>(T5/X5)*1000000</f>
        <v>18006.6834043348</v>
      </c>
      <c r="Z5" s="376">
        <f>(V5/X5)*1000000</f>
        <v>19786.746720081443</v>
      </c>
      <c r="AA5" s="387">
        <f>LOG(Y5)</f>
        <v>4.255433728819674</v>
      </c>
      <c r="AB5" s="387">
        <f>LOG(Z5)</f>
        <v>4.2963743946277555</v>
      </c>
      <c r="AD5" s="437" t="s">
        <v>429</v>
      </c>
      <c r="AE5" s="438"/>
      <c r="AF5" s="438"/>
      <c r="AG5" s="438"/>
      <c r="AH5" s="438"/>
      <c r="AI5" s="439"/>
    </row>
    <row r="6" spans="1:35" ht="15" thickBot="1">
      <c r="A6" s="197" t="s">
        <v>22</v>
      </c>
      <c r="B6" s="206" t="s">
        <v>364</v>
      </c>
      <c r="C6" s="207"/>
      <c r="D6" s="207"/>
      <c r="E6" s="208">
        <f>SUM(E7:E16)</f>
        <v>349.8926151212874</v>
      </c>
      <c r="F6" s="208">
        <f aca="true" t="shared" si="2" ref="F6:V6">SUM(F7:F16)</f>
        <v>36.65249469539251</v>
      </c>
      <c r="G6" s="208">
        <f t="shared" si="2"/>
        <v>16306.029661235612</v>
      </c>
      <c r="H6" s="208">
        <f t="shared" si="2"/>
        <v>7055.741155367056</v>
      </c>
      <c r="I6" s="208">
        <f t="shared" si="2"/>
        <v>3164.5050922565715</v>
      </c>
      <c r="J6" s="208">
        <f t="shared" si="2"/>
        <v>15740.215771237241</v>
      </c>
      <c r="K6" s="208">
        <f t="shared" si="2"/>
        <v>2723.246768938156</v>
      </c>
      <c r="L6" s="208">
        <f t="shared" si="2"/>
        <v>5945.104964089918</v>
      </c>
      <c r="M6" s="208">
        <f t="shared" si="2"/>
        <v>8373.346873105836</v>
      </c>
      <c r="N6" s="208">
        <f t="shared" si="2"/>
        <v>8462.16520506261</v>
      </c>
      <c r="O6" s="208">
        <f t="shared" si="2"/>
        <v>10147.295904559207</v>
      </c>
      <c r="P6" s="218">
        <f t="shared" si="2"/>
        <v>2489.08785866334</v>
      </c>
      <c r="Q6" s="289">
        <f>SUM(Q7:Q16)</f>
        <v>386.5451098166798</v>
      </c>
      <c r="R6" s="208">
        <f>SUM(R7:R16)</f>
        <v>23361.770816602668</v>
      </c>
      <c r="S6" s="209">
        <f t="shared" si="2"/>
        <v>57044.96843791289</v>
      </c>
      <c r="T6" s="282">
        <f t="shared" si="2"/>
        <v>80793.28436433226</v>
      </c>
      <c r="U6" s="208">
        <f t="shared" si="2"/>
        <v>7888.176681989851</v>
      </c>
      <c r="V6" s="209">
        <f t="shared" si="2"/>
        <v>87679.16225051411</v>
      </c>
      <c r="W6" s="210">
        <f aca="true" t="shared" si="3" ref="W6:W69">V6/$V$5</f>
        <v>0.6764988123088281</v>
      </c>
      <c r="X6" s="306">
        <f aca="true" t="shared" si="4" ref="X6">SUM(X7:X16)</f>
        <v>3969222</v>
      </c>
      <c r="Y6" s="369">
        <f aca="true" t="shared" si="5" ref="Y6:Y69">(T6/X6)*1000000</f>
        <v>20354.942193793206</v>
      </c>
      <c r="Z6" s="381">
        <f aca="true" t="shared" si="6" ref="Z6:Z69">(V6/X6)*1000000</f>
        <v>22089.7602226618</v>
      </c>
      <c r="AA6" s="384">
        <f aca="true" t="shared" si="7" ref="AA6:AB69">LOG(Y6)</f>
        <v>4.308669873359865</v>
      </c>
      <c r="AB6" s="384">
        <f t="shared" si="7"/>
        <v>4.344191001768219</v>
      </c>
      <c r="AD6" s="440" t="s">
        <v>430</v>
      </c>
      <c r="AE6" s="441"/>
      <c r="AF6" s="441"/>
      <c r="AG6" s="441"/>
      <c r="AH6" s="441"/>
      <c r="AI6" s="442"/>
    </row>
    <row r="7" spans="1:35" ht="15">
      <c r="A7" s="117" t="s">
        <v>192</v>
      </c>
      <c r="B7" s="196" t="s">
        <v>24</v>
      </c>
      <c r="C7" s="203" t="s">
        <v>365</v>
      </c>
      <c r="D7" s="196" t="s">
        <v>366</v>
      </c>
      <c r="E7" s="204">
        <f>SUMIFS('PIB Mpal 2015-2020 Cons'!H$5:H$759,'PIB Mpal 2015-2020 Cons'!$A$5:$A$759,$W$2,'PIB Mpal 2015-2020 Cons'!$E$5:$E$759,$A7)</f>
        <v>121.09148733663419</v>
      </c>
      <c r="F7" s="204">
        <f>SUMIFS('PIB Mpal 2015-2020 Cons'!I$5:I$759,'PIB Mpal 2015-2020 Cons'!$A$5:$A$759,$W$2,'PIB Mpal 2015-2020 Cons'!$E$5:$E$759,$A7)</f>
        <v>1.604473871066935</v>
      </c>
      <c r="G7" s="204">
        <f>SUMIFS('PIB Mpal 2015-2020 Cons'!K$5:K$759,'PIB Mpal 2015-2020 Cons'!$A$5:$A$759,$W$2,'PIB Mpal 2015-2020 Cons'!$E$5:$E$759,$A7)</f>
        <v>7438.161901499379</v>
      </c>
      <c r="H7" s="204">
        <f>SUMIFS('PIB Mpal 2015-2020 Cons'!L$5:L$759,'PIB Mpal 2015-2020 Cons'!$A$5:$A$759,$W$2,'PIB Mpal 2015-2020 Cons'!$E$5:$E$759,$A7)</f>
        <v>4584.704218375692</v>
      </c>
      <c r="I7" s="204">
        <f>SUMIFS('PIB Mpal 2015-2020 Cons'!N$5:N$759,'PIB Mpal 2015-2020 Cons'!$A$5:$A$759,$W$2,'PIB Mpal 2015-2020 Cons'!$E$5:$E$759,$A7)</f>
        <v>1942.0422460821137</v>
      </c>
      <c r="J7" s="204">
        <f>SUMIFS('PIB Mpal 2015-2020 Cons'!O$5:O$759,'PIB Mpal 2015-2020 Cons'!$A$5:$A$759,$W$2,'PIB Mpal 2015-2020 Cons'!$E$5:$E$759,$A7)</f>
        <v>10240.85266735722</v>
      </c>
      <c r="K7" s="204">
        <f>SUMIFS('PIB Mpal 2015-2020 Cons'!P$5:P$759,'PIB Mpal 2015-2020 Cons'!$A$5:$A$759,$W$2,'PIB Mpal 2015-2020 Cons'!$E$5:$E$759,$A7)</f>
        <v>1684.3437504465314</v>
      </c>
      <c r="L7" s="204">
        <f>SUMIFS('PIB Mpal 2015-2020 Cons'!Q$5:Q$759,'PIB Mpal 2015-2020 Cons'!$A$5:$A$759,$W$2,'PIB Mpal 2015-2020 Cons'!$E$5:$E$759,$A7)</f>
        <v>4951.782961225734</v>
      </c>
      <c r="M7" s="204">
        <f>SUMIFS('PIB Mpal 2015-2020 Cons'!R$5:R$759,'PIB Mpal 2015-2020 Cons'!$A$5:$A$759,$W$2,'PIB Mpal 2015-2020 Cons'!$E$5:$E$759,$A7)</f>
        <v>5447.9882090811825</v>
      </c>
      <c r="N7" s="204">
        <f>SUMIFS('PIB Mpal 2015-2020 Cons'!S$5:S$759,'PIB Mpal 2015-2020 Cons'!$A$5:$A$759,$W$2,'PIB Mpal 2015-2020 Cons'!$E$5:$E$759,$A7)</f>
        <v>5509.610609670427</v>
      </c>
      <c r="O7" s="204">
        <f>SUMIFS('PIB Mpal 2015-2020 Cons'!T$5:T$759,'PIB Mpal 2015-2020 Cons'!$A$5:$A$759,$W$2,'PIB Mpal 2015-2020 Cons'!$E$5:$E$759,$A7)</f>
        <v>7230.574850883784</v>
      </c>
      <c r="P7" s="278">
        <f>SUMIFS('PIB Mpal 2015-2020 Cons'!U$5:U$759,'PIB Mpal 2015-2020 Cons'!$A$5:$A$759,$W$2,'PIB Mpal 2015-2020 Cons'!$E$5:$E$759,$A7)</f>
        <v>1555.6120280687894</v>
      </c>
      <c r="Q7" s="319">
        <f>SUMIFS('PIB Mpal 2015-2020 Cons'!J$5:J$759,'PIB Mpal 2015-2020 Cons'!$A$5:$A$759,$W$2,'PIB Mpal 2015-2020 Cons'!$E$5:$E$759,$A7)</f>
        <v>122.69596120770112</v>
      </c>
      <c r="R7" s="192">
        <f>SUMIFS('PIB Mpal 2015-2020 Cons'!M$5:M$759,'PIB Mpal 2015-2020 Cons'!$A$5:$A$759,$W$2,'PIB Mpal 2015-2020 Cons'!$E$5:$E$759,$A7)</f>
        <v>12022.86611987507</v>
      </c>
      <c r="S7" s="205">
        <f>SUMIFS('PIB Mpal 2015-2020 Cons'!V$5:V$759,'PIB Mpal 2015-2020 Cons'!$A$5:$A$759,$W$2,'PIB Mpal 2015-2020 Cons'!$E$5:$E$759,$A7)</f>
        <v>38562.80732281578</v>
      </c>
      <c r="T7" s="283">
        <f>SUMIFS('PIB Mpal 2015-2020 Cons'!W$5:W$759,'PIB Mpal 2015-2020 Cons'!$A$5:$A$759,$W$2,'PIB Mpal 2015-2020 Cons'!$E$5:$E$759,$A7)</f>
        <v>50708.369403898556</v>
      </c>
      <c r="U7" s="204">
        <f>SUMIFS('PIB Mpal 2015-2020 Cons'!X$5:X$759,'PIB Mpal 2015-2020 Cons'!$A$5:$A$759,$W$2,'PIB Mpal 2015-2020 Cons'!$E$5:$E$759,$A7)</f>
        <v>4969.166122865694</v>
      </c>
      <c r="V7" s="205">
        <f>SUMIFS('PIB Mpal 2015-2020 Cons'!Y$5:Y$759,'PIB Mpal 2015-2020 Cons'!$A$5:$A$759,$W$2,'PIB Mpal 2015-2020 Cons'!$E$5:$E$759,$A7)</f>
        <v>55233.5905169598</v>
      </c>
      <c r="W7" s="194">
        <f t="shared" si="3"/>
        <v>0.4261612157916844</v>
      </c>
      <c r="X7" s="379">
        <f>INDEX(POBLACION!$C$4:$W$128,MATCH(A7,POBLACION!$A$4:$A$128,0),MATCH($W$2,POBLACION!$C$3:$W$3,0))</f>
        <v>2483545</v>
      </c>
      <c r="Y7" s="369">
        <f t="shared" si="5"/>
        <v>20417.737308524127</v>
      </c>
      <c r="Z7" s="381">
        <f t="shared" si="6"/>
        <v>22239.818693424037</v>
      </c>
      <c r="AA7" s="384">
        <f t="shared" si="7"/>
        <v>4.310007611949219</v>
      </c>
      <c r="AB7" s="384">
        <f t="shared" si="7"/>
        <v>4.347131242407932</v>
      </c>
      <c r="AD7" s="443" t="s">
        <v>331</v>
      </c>
      <c r="AE7" s="444"/>
      <c r="AF7" s="444"/>
      <c r="AG7" s="444"/>
      <c r="AH7" s="444"/>
      <c r="AI7" s="445"/>
    </row>
    <row r="8" spans="1:35" ht="15">
      <c r="A8" s="117" t="s">
        <v>193</v>
      </c>
      <c r="B8" s="114" t="s">
        <v>24</v>
      </c>
      <c r="C8" s="115" t="s">
        <v>365</v>
      </c>
      <c r="D8" s="114" t="s">
        <v>27</v>
      </c>
      <c r="E8" s="141">
        <f>SUMIFS('PIB Mpal 2015-2020 Cons'!H$5:H$759,'PIB Mpal 2015-2020 Cons'!$A$5:$A$759,$W$2,'PIB Mpal 2015-2020 Cons'!$E$5:$E$759,$A8)</f>
        <v>73.19067969236399</v>
      </c>
      <c r="F8" s="141">
        <f>SUMIFS('PIB Mpal 2015-2020 Cons'!I$5:I$759,'PIB Mpal 2015-2020 Cons'!$A$5:$A$759,$W$2,'PIB Mpal 2015-2020 Cons'!$E$5:$E$759,$A8)</f>
        <v>2.416782082079855</v>
      </c>
      <c r="G8" s="141">
        <f>SUMIFS('PIB Mpal 2015-2020 Cons'!K$5:K$759,'PIB Mpal 2015-2020 Cons'!$A$5:$A$759,$W$2,'PIB Mpal 2015-2020 Cons'!$E$5:$E$759,$A8)</f>
        <v>339.36054575798374</v>
      </c>
      <c r="H8" s="141">
        <f>SUMIFS('PIB Mpal 2015-2020 Cons'!L$5:L$759,'PIB Mpal 2015-2020 Cons'!$A$5:$A$759,$W$2,'PIB Mpal 2015-2020 Cons'!$E$5:$E$759,$A8)</f>
        <v>88.3389573764455</v>
      </c>
      <c r="I8" s="141">
        <f>SUMIFS('PIB Mpal 2015-2020 Cons'!N$5:N$759,'PIB Mpal 2015-2020 Cons'!$A$5:$A$759,$W$2,'PIB Mpal 2015-2020 Cons'!$E$5:$E$759,$A8)</f>
        <v>108.66257585665454</v>
      </c>
      <c r="J8" s="141">
        <f>SUMIFS('PIB Mpal 2015-2020 Cons'!O$5:O$759,'PIB Mpal 2015-2020 Cons'!$A$5:$A$759,$W$2,'PIB Mpal 2015-2020 Cons'!$E$5:$E$759,$A8)</f>
        <v>81.36939127596256</v>
      </c>
      <c r="K8" s="141">
        <f>SUMIFS('PIB Mpal 2015-2020 Cons'!P$5:P$759,'PIB Mpal 2015-2020 Cons'!$A$5:$A$759,$W$2,'PIB Mpal 2015-2020 Cons'!$E$5:$E$759,$A8)</f>
        <v>13.48394049007011</v>
      </c>
      <c r="L8" s="141">
        <f>SUMIFS('PIB Mpal 2015-2020 Cons'!Q$5:Q$759,'PIB Mpal 2015-2020 Cons'!$A$5:$A$759,$W$2,'PIB Mpal 2015-2020 Cons'!$E$5:$E$759,$A8)</f>
        <v>8.778741252233791</v>
      </c>
      <c r="M8" s="141">
        <f>SUMIFS('PIB Mpal 2015-2020 Cons'!R$5:R$759,'PIB Mpal 2015-2020 Cons'!$A$5:$A$759,$W$2,'PIB Mpal 2015-2020 Cons'!$E$5:$E$759,$A8)</f>
        <v>47.109970564455885</v>
      </c>
      <c r="N8" s="141">
        <f>SUMIFS('PIB Mpal 2015-2020 Cons'!S$5:S$759,'PIB Mpal 2015-2020 Cons'!$A$5:$A$759,$W$2,'PIB Mpal 2015-2020 Cons'!$E$5:$E$759,$A8)</f>
        <v>53.4765735078074</v>
      </c>
      <c r="O8" s="141">
        <f>SUMIFS('PIB Mpal 2015-2020 Cons'!T$5:T$759,'PIB Mpal 2015-2020 Cons'!$A$5:$A$759,$W$2,'PIB Mpal 2015-2020 Cons'!$E$5:$E$759,$A8)</f>
        <v>48.69226531230777</v>
      </c>
      <c r="P8" s="246">
        <f>SUMIFS('PIB Mpal 2015-2020 Cons'!U$5:U$759,'PIB Mpal 2015-2020 Cons'!$A$5:$A$759,$W$2,'PIB Mpal 2015-2020 Cons'!$E$5:$E$759,$A8)</f>
        <v>17.689723698306558</v>
      </c>
      <c r="Q8" s="319">
        <f>SUMIFS('PIB Mpal 2015-2020 Cons'!J$5:J$759,'PIB Mpal 2015-2020 Cons'!$A$5:$A$759,$W$2,'PIB Mpal 2015-2020 Cons'!$E$5:$E$759,$A8)</f>
        <v>75.60746177444383</v>
      </c>
      <c r="R8" s="192">
        <f>SUMIFS('PIB Mpal 2015-2020 Cons'!M$5:M$759,'PIB Mpal 2015-2020 Cons'!$A$5:$A$759,$W$2,'PIB Mpal 2015-2020 Cons'!$E$5:$E$759,$A8)</f>
        <v>427.6995031344293</v>
      </c>
      <c r="S8" s="143">
        <f>SUMIFS('PIB Mpal 2015-2020 Cons'!V$5:V$759,'PIB Mpal 2015-2020 Cons'!$A$5:$A$759,$W$2,'PIB Mpal 2015-2020 Cons'!$E$5:$E$759,$A8)</f>
        <v>379.2631819577986</v>
      </c>
      <c r="T8" s="249">
        <f>SUMIFS('PIB Mpal 2015-2020 Cons'!W$5:W$759,'PIB Mpal 2015-2020 Cons'!$A$5:$A$759,$W$2,'PIB Mpal 2015-2020 Cons'!$E$5:$E$759,$A8)</f>
        <v>882.5701468666718</v>
      </c>
      <c r="U8" s="141">
        <f>SUMIFS('PIB Mpal 2015-2020 Cons'!X$5:X$759,'PIB Mpal 2015-2020 Cons'!$A$5:$A$759,$W$2,'PIB Mpal 2015-2020 Cons'!$E$5:$E$759,$A8)</f>
        <v>85.9493062749353</v>
      </c>
      <c r="V8" s="143">
        <f>SUMIFS('PIB Mpal 2015-2020 Cons'!Y$5:Y$759,'PIB Mpal 2015-2020 Cons'!$A$5:$A$759,$W$2,'PIB Mpal 2015-2020 Cons'!$E$5:$E$759,$A8)</f>
        <v>955.3492083645724</v>
      </c>
      <c r="W8" s="185">
        <f t="shared" si="3"/>
        <v>0.007371108347867715</v>
      </c>
      <c r="X8" s="379">
        <f>INDEX(POBLACION!$C$4:$W$128,MATCH(A8,POBLACION!$A$4:$A$128,0),MATCH($W$2,POBLACION!$C$3:$W$3,0))</f>
        <v>53242</v>
      </c>
      <c r="Y8" s="369">
        <f t="shared" si="5"/>
        <v>16576.577642963675</v>
      </c>
      <c r="Z8" s="381">
        <f t="shared" si="6"/>
        <v>17943.525945016572</v>
      </c>
      <c r="AA8" s="384">
        <f t="shared" si="7"/>
        <v>4.21949487216146</v>
      </c>
      <c r="AB8" s="384">
        <f t="shared" si="7"/>
        <v>4.253907786980228</v>
      </c>
      <c r="AD8" s="437" t="s">
        <v>431</v>
      </c>
      <c r="AE8" s="438"/>
      <c r="AF8" s="438"/>
      <c r="AG8" s="438"/>
      <c r="AH8" s="438"/>
      <c r="AI8" s="439"/>
    </row>
    <row r="9" spans="1:35" ht="15">
      <c r="A9" s="117" t="s">
        <v>194</v>
      </c>
      <c r="B9" s="114" t="s">
        <v>24</v>
      </c>
      <c r="C9" s="115" t="s">
        <v>365</v>
      </c>
      <c r="D9" s="114" t="s">
        <v>28</v>
      </c>
      <c r="E9" s="141">
        <f>SUMIFS('PIB Mpal 2015-2020 Cons'!H$5:H$759,'PIB Mpal 2015-2020 Cons'!$A$5:$A$759,$W$2,'PIB Mpal 2015-2020 Cons'!$E$5:$E$759,$A9)</f>
        <v>25.410579605649065</v>
      </c>
      <c r="F9" s="141">
        <f>SUMIFS('PIB Mpal 2015-2020 Cons'!I$5:I$759,'PIB Mpal 2015-2020 Cons'!$A$5:$A$759,$W$2,'PIB Mpal 2015-2020 Cons'!$E$5:$E$759,$A9)</f>
        <v>0.6798407347530391</v>
      </c>
      <c r="G9" s="141">
        <f>SUMIFS('PIB Mpal 2015-2020 Cons'!K$5:K$759,'PIB Mpal 2015-2020 Cons'!$A$5:$A$759,$W$2,'PIB Mpal 2015-2020 Cons'!$E$5:$E$759,$A9)</f>
        <v>645.9107383823365</v>
      </c>
      <c r="H9" s="141">
        <f>SUMIFS('PIB Mpal 2015-2020 Cons'!L$5:L$759,'PIB Mpal 2015-2020 Cons'!$A$5:$A$759,$W$2,'PIB Mpal 2015-2020 Cons'!$E$5:$E$759,$A9)</f>
        <v>471.4813655785677</v>
      </c>
      <c r="I9" s="141">
        <f>SUMIFS('PIB Mpal 2015-2020 Cons'!N$5:N$759,'PIB Mpal 2015-2020 Cons'!$A$5:$A$759,$W$2,'PIB Mpal 2015-2020 Cons'!$E$5:$E$759,$A9)</f>
        <v>222.99582596419413</v>
      </c>
      <c r="J9" s="141">
        <f>SUMIFS('PIB Mpal 2015-2020 Cons'!O$5:O$759,'PIB Mpal 2015-2020 Cons'!$A$5:$A$759,$W$2,'PIB Mpal 2015-2020 Cons'!$E$5:$E$759,$A9)</f>
        <v>1326.028790006238</v>
      </c>
      <c r="K9" s="141">
        <f>SUMIFS('PIB Mpal 2015-2020 Cons'!P$5:P$759,'PIB Mpal 2015-2020 Cons'!$A$5:$A$759,$W$2,'PIB Mpal 2015-2020 Cons'!$E$5:$E$759,$A9)</f>
        <v>258.8083193567121</v>
      </c>
      <c r="L9" s="141">
        <f>SUMIFS('PIB Mpal 2015-2020 Cons'!Q$5:Q$759,'PIB Mpal 2015-2020 Cons'!$A$5:$A$759,$W$2,'PIB Mpal 2015-2020 Cons'!$E$5:$E$759,$A9)</f>
        <v>186.58896958657067</v>
      </c>
      <c r="M9" s="141">
        <f>SUMIFS('PIB Mpal 2015-2020 Cons'!R$5:R$759,'PIB Mpal 2015-2020 Cons'!$A$5:$A$759,$W$2,'PIB Mpal 2015-2020 Cons'!$E$5:$E$759,$A9)</f>
        <v>620.5981037102872</v>
      </c>
      <c r="N9" s="141">
        <f>SUMIFS('PIB Mpal 2015-2020 Cons'!S$5:S$759,'PIB Mpal 2015-2020 Cons'!$A$5:$A$759,$W$2,'PIB Mpal 2015-2020 Cons'!$E$5:$E$759,$A9)</f>
        <v>547.3801748870213</v>
      </c>
      <c r="O9" s="141">
        <f>SUMIFS('PIB Mpal 2015-2020 Cons'!T$5:T$759,'PIB Mpal 2015-2020 Cons'!$A$5:$A$759,$W$2,'PIB Mpal 2015-2020 Cons'!$E$5:$E$759,$A9)</f>
        <v>696.6098235379241</v>
      </c>
      <c r="P9" s="246">
        <f>SUMIFS('PIB Mpal 2015-2020 Cons'!U$5:U$759,'PIB Mpal 2015-2020 Cons'!$A$5:$A$759,$W$2,'PIB Mpal 2015-2020 Cons'!$E$5:$E$759,$A9)</f>
        <v>257.6037578133152</v>
      </c>
      <c r="Q9" s="319">
        <f>SUMIFS('PIB Mpal 2015-2020 Cons'!J$5:J$759,'PIB Mpal 2015-2020 Cons'!$A$5:$A$759,$W$2,'PIB Mpal 2015-2020 Cons'!$E$5:$E$759,$A9)</f>
        <v>26.090420340402105</v>
      </c>
      <c r="R9" s="192">
        <f>SUMIFS('PIB Mpal 2015-2020 Cons'!M$5:M$759,'PIB Mpal 2015-2020 Cons'!$A$5:$A$759,$W$2,'PIB Mpal 2015-2020 Cons'!$E$5:$E$759,$A9)</f>
        <v>1117.3921039609043</v>
      </c>
      <c r="S9" s="143">
        <f>SUMIFS('PIB Mpal 2015-2020 Cons'!V$5:V$759,'PIB Mpal 2015-2020 Cons'!$A$5:$A$759,$W$2,'PIB Mpal 2015-2020 Cons'!$E$5:$E$759,$A9)</f>
        <v>4116.6137648622625</v>
      </c>
      <c r="T9" s="249">
        <f>SUMIFS('PIB Mpal 2015-2020 Cons'!W$5:W$759,'PIB Mpal 2015-2020 Cons'!$A$5:$A$759,$W$2,'PIB Mpal 2015-2020 Cons'!$E$5:$E$759,$A9)</f>
        <v>5260.096289163569</v>
      </c>
      <c r="U9" s="141">
        <f>SUMIFS('PIB Mpal 2015-2020 Cons'!X$5:X$759,'PIB Mpal 2015-2020 Cons'!$A$5:$A$759,$W$2,'PIB Mpal 2015-2020 Cons'!$E$5:$E$759,$A9)</f>
        <v>519.3628191334208</v>
      </c>
      <c r="V9" s="143">
        <f>SUMIFS('PIB Mpal 2015-2020 Cons'!Y$5:Y$759,'PIB Mpal 2015-2020 Cons'!$A$5:$A$759,$W$2,'PIB Mpal 2015-2020 Cons'!$E$5:$E$759,$A9)</f>
        <v>5772.85454318441</v>
      </c>
      <c r="W9" s="185">
        <f t="shared" si="3"/>
        <v>0.044541133170703594</v>
      </c>
      <c r="X9" s="379">
        <f>INDEX(POBLACION!$C$4:$W$128,MATCH(A9,POBLACION!$A$4:$A$128,0),MATCH($W$2,POBLACION!$C$3:$W$3,0))</f>
        <v>538527</v>
      </c>
      <c r="Y9" s="369">
        <f t="shared" si="5"/>
        <v>9767.562794741154</v>
      </c>
      <c r="Z9" s="381">
        <f t="shared" si="6"/>
        <v>10719.712369452991</v>
      </c>
      <c r="AA9" s="384">
        <f t="shared" si="7"/>
        <v>3.989786211944113</v>
      </c>
      <c r="AB9" s="384">
        <f t="shared" si="7"/>
        <v>4.0301831325549555</v>
      </c>
      <c r="AD9" s="440" t="s">
        <v>333</v>
      </c>
      <c r="AE9" s="441"/>
      <c r="AF9" s="441"/>
      <c r="AG9" s="441"/>
      <c r="AH9" s="441"/>
      <c r="AI9" s="442"/>
    </row>
    <row r="10" spans="1:35" ht="15">
      <c r="A10" s="117" t="s">
        <v>195</v>
      </c>
      <c r="B10" s="114" t="s">
        <v>24</v>
      </c>
      <c r="C10" s="115" t="s">
        <v>365</v>
      </c>
      <c r="D10" s="114" t="s">
        <v>30</v>
      </c>
      <c r="E10" s="141">
        <f>SUMIFS('PIB Mpal 2015-2020 Cons'!H$5:H$759,'PIB Mpal 2015-2020 Cons'!$A$5:$A$759,$W$2,'PIB Mpal 2015-2020 Cons'!$E$5:$E$759,$A10)</f>
        <v>50.44423127166585</v>
      </c>
      <c r="F10" s="141">
        <f>SUMIFS('PIB Mpal 2015-2020 Cons'!I$5:I$759,'PIB Mpal 2015-2020 Cons'!$A$5:$A$759,$W$2,'PIB Mpal 2015-2020 Cons'!$E$5:$E$759,$A10)</f>
        <v>0</v>
      </c>
      <c r="G10" s="141">
        <f>SUMIFS('PIB Mpal 2015-2020 Cons'!K$5:K$759,'PIB Mpal 2015-2020 Cons'!$A$5:$A$759,$W$2,'PIB Mpal 2015-2020 Cons'!$E$5:$E$759,$A10)</f>
        <v>244.1541684016703</v>
      </c>
      <c r="H10" s="141">
        <f>SUMIFS('PIB Mpal 2015-2020 Cons'!L$5:L$759,'PIB Mpal 2015-2020 Cons'!$A$5:$A$759,$W$2,'PIB Mpal 2015-2020 Cons'!$E$5:$E$759,$A10)</f>
        <v>69.14006157002329</v>
      </c>
      <c r="I10" s="141">
        <f>SUMIFS('PIB Mpal 2015-2020 Cons'!N$5:N$759,'PIB Mpal 2015-2020 Cons'!$A$5:$A$759,$W$2,'PIB Mpal 2015-2020 Cons'!$E$5:$E$759,$A10)</f>
        <v>34.052348911773024</v>
      </c>
      <c r="J10" s="141">
        <f>SUMIFS('PIB Mpal 2015-2020 Cons'!O$5:O$759,'PIB Mpal 2015-2020 Cons'!$A$5:$A$759,$W$2,'PIB Mpal 2015-2020 Cons'!$E$5:$E$759,$A10)</f>
        <v>203.88629620637965</v>
      </c>
      <c r="K10" s="141">
        <f>SUMIFS('PIB Mpal 2015-2020 Cons'!P$5:P$759,'PIB Mpal 2015-2020 Cons'!$A$5:$A$759,$W$2,'PIB Mpal 2015-2020 Cons'!$E$5:$E$759,$A10)</f>
        <v>43.42630113226528</v>
      </c>
      <c r="L10" s="141">
        <f>SUMIFS('PIB Mpal 2015-2020 Cons'!Q$5:Q$759,'PIB Mpal 2015-2020 Cons'!$A$5:$A$759,$W$2,'PIB Mpal 2015-2020 Cons'!$E$5:$E$759,$A10)</f>
        <v>34.17409229876468</v>
      </c>
      <c r="M10" s="141">
        <f>SUMIFS('PIB Mpal 2015-2020 Cons'!R$5:R$759,'PIB Mpal 2015-2020 Cons'!$A$5:$A$759,$W$2,'PIB Mpal 2015-2020 Cons'!$E$5:$E$759,$A10)</f>
        <v>83.30736429689523</v>
      </c>
      <c r="N10" s="141">
        <f>SUMIFS('PIB Mpal 2015-2020 Cons'!S$5:S$759,'PIB Mpal 2015-2020 Cons'!$A$5:$A$759,$W$2,'PIB Mpal 2015-2020 Cons'!$E$5:$E$759,$A10)</f>
        <v>95.63646723486946</v>
      </c>
      <c r="O10" s="141">
        <f>SUMIFS('PIB Mpal 2015-2020 Cons'!T$5:T$759,'PIB Mpal 2015-2020 Cons'!$A$5:$A$759,$W$2,'PIB Mpal 2015-2020 Cons'!$E$5:$E$759,$A10)</f>
        <v>119.33834972816868</v>
      </c>
      <c r="P10" s="246">
        <f>SUMIFS('PIB Mpal 2015-2020 Cons'!U$5:U$759,'PIB Mpal 2015-2020 Cons'!$A$5:$A$759,$W$2,'PIB Mpal 2015-2020 Cons'!$E$5:$E$759,$A10)</f>
        <v>31.891432426508597</v>
      </c>
      <c r="Q10" s="319">
        <f>SUMIFS('PIB Mpal 2015-2020 Cons'!J$5:J$759,'PIB Mpal 2015-2020 Cons'!$A$5:$A$759,$W$2,'PIB Mpal 2015-2020 Cons'!$E$5:$E$759,$A10)</f>
        <v>50.44423127166585</v>
      </c>
      <c r="R10" s="192">
        <f>SUMIFS('PIB Mpal 2015-2020 Cons'!M$5:M$759,'PIB Mpal 2015-2020 Cons'!$A$5:$A$759,$W$2,'PIB Mpal 2015-2020 Cons'!$E$5:$E$759,$A10)</f>
        <v>313.2942299716936</v>
      </c>
      <c r="S10" s="143">
        <f>SUMIFS('PIB Mpal 2015-2020 Cons'!V$5:V$759,'PIB Mpal 2015-2020 Cons'!$A$5:$A$759,$W$2,'PIB Mpal 2015-2020 Cons'!$E$5:$E$759,$A10)</f>
        <v>645.7126522356245</v>
      </c>
      <c r="T10" s="249">
        <f>SUMIFS('PIB Mpal 2015-2020 Cons'!W$5:W$759,'PIB Mpal 2015-2020 Cons'!$A$5:$A$759,$W$2,'PIB Mpal 2015-2020 Cons'!$E$5:$E$759,$A10)</f>
        <v>1009.451113478984</v>
      </c>
      <c r="U10" s="141">
        <f>SUMIFS('PIB Mpal 2015-2020 Cons'!X$5:X$759,'PIB Mpal 2015-2020 Cons'!$A$5:$A$759,$W$2,'PIB Mpal 2015-2020 Cons'!$E$5:$E$759,$A10)</f>
        <v>98.98592238024212</v>
      </c>
      <c r="V10" s="143">
        <f>SUMIFS('PIB Mpal 2015-2020 Cons'!Y$5:Y$759,'PIB Mpal 2015-2020 Cons'!$A$5:$A$759,$W$2,'PIB Mpal 2015-2020 Cons'!$E$5:$E$759,$A10)</f>
        <v>1100.2546152483826</v>
      </c>
      <c r="W10" s="185">
        <f t="shared" si="3"/>
        <v>0.00848914293143207</v>
      </c>
      <c r="X10" s="379">
        <f>INDEX(POBLACION!$C$4:$W$128,MATCH(A10,POBLACION!$A$4:$A$128,0),MATCH($W$2,POBLACION!$C$3:$W$3,0))</f>
        <v>81658</v>
      </c>
      <c r="Y10" s="369">
        <f t="shared" si="5"/>
        <v>12361.937758443559</v>
      </c>
      <c r="Z10" s="381">
        <f t="shared" si="6"/>
        <v>13473.935379857241</v>
      </c>
      <c r="AA10" s="384">
        <f t="shared" si="7"/>
        <v>4.092086552616706</v>
      </c>
      <c r="AB10" s="384">
        <f t="shared" si="7"/>
        <v>4.129494460172759</v>
      </c>
      <c r="AD10" s="443" t="s">
        <v>11</v>
      </c>
      <c r="AE10" s="444"/>
      <c r="AF10" s="444"/>
      <c r="AG10" s="444"/>
      <c r="AH10" s="444"/>
      <c r="AI10" s="445"/>
    </row>
    <row r="11" spans="1:35" ht="15">
      <c r="A11" s="117" t="s">
        <v>196</v>
      </c>
      <c r="B11" s="114" t="s">
        <v>24</v>
      </c>
      <c r="C11" s="115" t="s">
        <v>365</v>
      </c>
      <c r="D11" s="114" t="s">
        <v>31</v>
      </c>
      <c r="E11" s="141">
        <f>SUMIFS('PIB Mpal 2015-2020 Cons'!H$5:H$759,'PIB Mpal 2015-2020 Cons'!$A$5:$A$759,$W$2,'PIB Mpal 2015-2020 Cons'!$E$5:$E$759,$A11)</f>
        <v>7.818098020439043</v>
      </c>
      <c r="F11" s="141">
        <f>SUMIFS('PIB Mpal 2015-2020 Cons'!I$5:I$759,'PIB Mpal 2015-2020 Cons'!$A$5:$A$759,$W$2,'PIB Mpal 2015-2020 Cons'!$E$5:$E$759,$A11)</f>
        <v>0.08782545060785028</v>
      </c>
      <c r="G11" s="141">
        <f>SUMIFS('PIB Mpal 2015-2020 Cons'!K$5:K$759,'PIB Mpal 2015-2020 Cons'!$A$5:$A$759,$W$2,'PIB Mpal 2015-2020 Cons'!$E$5:$E$759,$A11)</f>
        <v>383.84087481318477</v>
      </c>
      <c r="H11" s="141">
        <f>SUMIFS('PIB Mpal 2015-2020 Cons'!L$5:L$759,'PIB Mpal 2015-2020 Cons'!$A$5:$A$759,$W$2,'PIB Mpal 2015-2020 Cons'!$E$5:$E$759,$A11)</f>
        <v>149.74482950603633</v>
      </c>
      <c r="I11" s="141">
        <f>SUMIFS('PIB Mpal 2015-2020 Cons'!N$5:N$759,'PIB Mpal 2015-2020 Cons'!$A$5:$A$759,$W$2,'PIB Mpal 2015-2020 Cons'!$E$5:$E$759,$A11)</f>
        <v>43.309375882442026</v>
      </c>
      <c r="J11" s="141">
        <f>SUMIFS('PIB Mpal 2015-2020 Cons'!O$5:O$759,'PIB Mpal 2015-2020 Cons'!$A$5:$A$759,$W$2,'PIB Mpal 2015-2020 Cons'!$E$5:$E$759,$A11)</f>
        <v>208.82757375806668</v>
      </c>
      <c r="K11" s="141">
        <f>SUMIFS('PIB Mpal 2015-2020 Cons'!P$5:P$759,'PIB Mpal 2015-2020 Cons'!$A$5:$A$759,$W$2,'PIB Mpal 2015-2020 Cons'!$E$5:$E$759,$A11)</f>
        <v>46.68356356550689</v>
      </c>
      <c r="L11" s="141">
        <f>SUMIFS('PIB Mpal 2015-2020 Cons'!Q$5:Q$759,'PIB Mpal 2015-2020 Cons'!$A$5:$A$759,$W$2,'PIB Mpal 2015-2020 Cons'!$E$5:$E$759,$A11)</f>
        <v>27.860700260771644</v>
      </c>
      <c r="M11" s="141">
        <f>SUMIFS('PIB Mpal 2015-2020 Cons'!R$5:R$759,'PIB Mpal 2015-2020 Cons'!$A$5:$A$759,$W$2,'PIB Mpal 2015-2020 Cons'!$E$5:$E$759,$A11)</f>
        <v>102.91263688474028</v>
      </c>
      <c r="N11" s="141">
        <f>SUMIFS('PIB Mpal 2015-2020 Cons'!S$5:S$759,'PIB Mpal 2015-2020 Cons'!$A$5:$A$759,$W$2,'PIB Mpal 2015-2020 Cons'!$E$5:$E$759,$A11)</f>
        <v>101.40686960655542</v>
      </c>
      <c r="O11" s="141">
        <f>SUMIFS('PIB Mpal 2015-2020 Cons'!T$5:T$759,'PIB Mpal 2015-2020 Cons'!$A$5:$A$759,$W$2,'PIB Mpal 2015-2020 Cons'!$E$5:$E$759,$A11)</f>
        <v>87.86237860611074</v>
      </c>
      <c r="P11" s="246">
        <f>SUMIFS('PIB Mpal 2015-2020 Cons'!U$5:U$759,'PIB Mpal 2015-2020 Cons'!$A$5:$A$759,$W$2,'PIB Mpal 2015-2020 Cons'!$E$5:$E$759,$A11)</f>
        <v>37.19223131308411</v>
      </c>
      <c r="Q11" s="319">
        <f>SUMIFS('PIB Mpal 2015-2020 Cons'!J$5:J$759,'PIB Mpal 2015-2020 Cons'!$A$5:$A$759,$W$2,'PIB Mpal 2015-2020 Cons'!$E$5:$E$759,$A11)</f>
        <v>7.9059234710468935</v>
      </c>
      <c r="R11" s="192">
        <f>SUMIFS('PIB Mpal 2015-2020 Cons'!M$5:M$759,'PIB Mpal 2015-2020 Cons'!$A$5:$A$759,$W$2,'PIB Mpal 2015-2020 Cons'!$E$5:$E$759,$A11)</f>
        <v>533.5857043192211</v>
      </c>
      <c r="S11" s="143">
        <f>SUMIFS('PIB Mpal 2015-2020 Cons'!V$5:V$759,'PIB Mpal 2015-2020 Cons'!$A$5:$A$759,$W$2,'PIB Mpal 2015-2020 Cons'!$E$5:$E$759,$A11)</f>
        <v>656.0553298772777</v>
      </c>
      <c r="T11" s="249">
        <f>SUMIFS('PIB Mpal 2015-2020 Cons'!W$5:W$759,'PIB Mpal 2015-2020 Cons'!$A$5:$A$759,$W$2,'PIB Mpal 2015-2020 Cons'!$E$5:$E$759,$A11)</f>
        <v>1197.5469576675457</v>
      </c>
      <c r="U11" s="141">
        <f>SUMIFS('PIB Mpal 2015-2020 Cons'!X$5:X$759,'PIB Mpal 2015-2020 Cons'!$A$5:$A$759,$W$2,'PIB Mpal 2015-2020 Cons'!$E$5:$E$759,$A11)</f>
        <v>115.38129913513845</v>
      </c>
      <c r="V11" s="143">
        <f>SUMIFS('PIB Mpal 2015-2020 Cons'!Y$5:Y$759,'PIB Mpal 2015-2020 Cons'!$A$5:$A$759,$W$2,'PIB Mpal 2015-2020 Cons'!$E$5:$E$759,$A11)</f>
        <v>1282.4935583367103</v>
      </c>
      <c r="W11" s="185">
        <f t="shared" si="3"/>
        <v>0.00989522877202696</v>
      </c>
      <c r="X11" s="379">
        <f>INDEX(POBLACION!$C$4:$W$128,MATCH(A11,POBLACION!$A$4:$A$128,0),MATCH($W$2,POBLACION!$C$3:$W$3,0))</f>
        <v>80000</v>
      </c>
      <c r="Y11" s="369">
        <f t="shared" si="5"/>
        <v>14969.33697084432</v>
      </c>
      <c r="Z11" s="381">
        <f t="shared" si="6"/>
        <v>16031.169479208878</v>
      </c>
      <c r="AA11" s="384">
        <f t="shared" si="7"/>
        <v>4.175202564786568</v>
      </c>
      <c r="AB11" s="384">
        <f t="shared" si="7"/>
        <v>4.204965205438423</v>
      </c>
      <c r="AD11" s="437" t="s">
        <v>432</v>
      </c>
      <c r="AE11" s="438"/>
      <c r="AF11" s="438"/>
      <c r="AG11" s="438"/>
      <c r="AH11" s="438"/>
      <c r="AI11" s="439"/>
    </row>
    <row r="12" spans="1:35" ht="15">
      <c r="A12" s="117" t="s">
        <v>197</v>
      </c>
      <c r="B12" s="114" t="s">
        <v>24</v>
      </c>
      <c r="C12" s="115" t="s">
        <v>365</v>
      </c>
      <c r="D12" s="114" t="s">
        <v>32</v>
      </c>
      <c r="E12" s="141">
        <f>SUMIFS('PIB Mpal 2015-2020 Cons'!H$5:H$759,'PIB Mpal 2015-2020 Cons'!$A$5:$A$759,$W$2,'PIB Mpal 2015-2020 Cons'!$E$5:$E$759,$A12)</f>
        <v>14.832376160061475</v>
      </c>
      <c r="F12" s="141">
        <f>SUMIFS('PIB Mpal 2015-2020 Cons'!I$5:I$759,'PIB Mpal 2015-2020 Cons'!$A$5:$A$759,$W$2,'PIB Mpal 2015-2020 Cons'!$E$5:$E$759,$A12)</f>
        <v>0</v>
      </c>
      <c r="G12" s="141">
        <f>SUMIFS('PIB Mpal 2015-2020 Cons'!K$5:K$759,'PIB Mpal 2015-2020 Cons'!$A$5:$A$759,$W$2,'PIB Mpal 2015-2020 Cons'!$E$5:$E$759,$A12)</f>
        <v>1953.2288218544936</v>
      </c>
      <c r="H12" s="141">
        <f>SUMIFS('PIB Mpal 2015-2020 Cons'!L$5:L$759,'PIB Mpal 2015-2020 Cons'!$A$5:$A$759,$W$2,'PIB Mpal 2015-2020 Cons'!$E$5:$E$759,$A12)</f>
        <v>540.1533970150308</v>
      </c>
      <c r="I12" s="141">
        <f>SUMIFS('PIB Mpal 2015-2020 Cons'!N$5:N$759,'PIB Mpal 2015-2020 Cons'!$A$5:$A$759,$W$2,'PIB Mpal 2015-2020 Cons'!$E$5:$E$759,$A12)</f>
        <v>298.15529468115926</v>
      </c>
      <c r="J12" s="141">
        <f>SUMIFS('PIB Mpal 2015-2020 Cons'!O$5:O$759,'PIB Mpal 2015-2020 Cons'!$A$5:$A$759,$W$2,'PIB Mpal 2015-2020 Cons'!$E$5:$E$759,$A12)</f>
        <v>1368.514905983607</v>
      </c>
      <c r="K12" s="141">
        <f>SUMIFS('PIB Mpal 2015-2020 Cons'!P$5:P$759,'PIB Mpal 2015-2020 Cons'!$A$5:$A$759,$W$2,'PIB Mpal 2015-2020 Cons'!$E$5:$E$759,$A12)</f>
        <v>276.00784569361343</v>
      </c>
      <c r="L12" s="141">
        <f>SUMIFS('PIB Mpal 2015-2020 Cons'!Q$5:Q$759,'PIB Mpal 2015-2020 Cons'!$A$5:$A$759,$W$2,'PIB Mpal 2015-2020 Cons'!$E$5:$E$759,$A12)</f>
        <v>382.0329166645467</v>
      </c>
      <c r="M12" s="141">
        <f>SUMIFS('PIB Mpal 2015-2020 Cons'!R$5:R$759,'PIB Mpal 2015-2020 Cons'!$A$5:$A$759,$W$2,'PIB Mpal 2015-2020 Cons'!$E$5:$E$759,$A12)</f>
        <v>1117.0943136357103</v>
      </c>
      <c r="N12" s="141">
        <f>SUMIFS('PIB Mpal 2015-2020 Cons'!S$5:S$759,'PIB Mpal 2015-2020 Cons'!$A$5:$A$759,$W$2,'PIB Mpal 2015-2020 Cons'!$E$5:$E$759,$A12)</f>
        <v>872.6465923395182</v>
      </c>
      <c r="O12" s="141">
        <f>SUMIFS('PIB Mpal 2015-2020 Cons'!T$5:T$759,'PIB Mpal 2015-2020 Cons'!$A$5:$A$759,$W$2,'PIB Mpal 2015-2020 Cons'!$E$5:$E$759,$A12)</f>
        <v>855.1125748671657</v>
      </c>
      <c r="P12" s="246">
        <f>SUMIFS('PIB Mpal 2015-2020 Cons'!U$5:U$759,'PIB Mpal 2015-2020 Cons'!$A$5:$A$759,$W$2,'PIB Mpal 2015-2020 Cons'!$E$5:$E$759,$A12)</f>
        <v>259.3292647472869</v>
      </c>
      <c r="Q12" s="319">
        <f>SUMIFS('PIB Mpal 2015-2020 Cons'!J$5:J$759,'PIB Mpal 2015-2020 Cons'!$A$5:$A$759,$W$2,'PIB Mpal 2015-2020 Cons'!$E$5:$E$759,$A12)</f>
        <v>14.832376160061475</v>
      </c>
      <c r="R12" s="192">
        <f>SUMIFS('PIB Mpal 2015-2020 Cons'!M$5:M$759,'PIB Mpal 2015-2020 Cons'!$A$5:$A$759,$W$2,'PIB Mpal 2015-2020 Cons'!$E$5:$E$759,$A12)</f>
        <v>2493.3822188695244</v>
      </c>
      <c r="S12" s="143">
        <f>SUMIFS('PIB Mpal 2015-2020 Cons'!V$5:V$759,'PIB Mpal 2015-2020 Cons'!$A$5:$A$759,$W$2,'PIB Mpal 2015-2020 Cons'!$E$5:$E$759,$A12)</f>
        <v>5428.893708612607</v>
      </c>
      <c r="T12" s="249">
        <f>SUMIFS('PIB Mpal 2015-2020 Cons'!W$5:W$759,'PIB Mpal 2015-2020 Cons'!$A$5:$A$759,$W$2,'PIB Mpal 2015-2020 Cons'!$E$5:$E$759,$A12)</f>
        <v>7937.108303642192</v>
      </c>
      <c r="U12" s="141">
        <f>SUMIFS('PIB Mpal 2015-2020 Cons'!X$5:X$759,'PIB Mpal 2015-2020 Cons'!$A$5:$A$759,$W$2,'PIB Mpal 2015-2020 Cons'!$E$5:$E$759,$A12)</f>
        <v>771.62992977285</v>
      </c>
      <c r="V12" s="143">
        <f>SUMIFS('PIB Mpal 2015-2020 Cons'!Y$5:Y$759,'PIB Mpal 2015-2020 Cons'!$A$5:$A$759,$W$2,'PIB Mpal 2015-2020 Cons'!$E$5:$E$759,$A12)</f>
        <v>8576.869999404711</v>
      </c>
      <c r="W12" s="185">
        <f t="shared" si="3"/>
        <v>0.06617584177351654</v>
      </c>
      <c r="X12" s="379">
        <f>INDEX(POBLACION!$C$4:$W$128,MATCH(A12,POBLACION!$A$4:$A$128,0),MATCH($W$2,POBLACION!$C$3:$W$3,0))</f>
        <v>236114</v>
      </c>
      <c r="Y12" s="369">
        <f t="shared" si="5"/>
        <v>33615.576813074156</v>
      </c>
      <c r="Z12" s="381">
        <f t="shared" si="6"/>
        <v>36325.122607743346</v>
      </c>
      <c r="AA12" s="384">
        <f t="shared" si="7"/>
        <v>4.526540567757512</v>
      </c>
      <c r="AB12" s="384">
        <f t="shared" si="7"/>
        <v>4.560207088841402</v>
      </c>
      <c r="AD12" s="440" t="s">
        <v>433</v>
      </c>
      <c r="AE12" s="441"/>
      <c r="AF12" s="441"/>
      <c r="AG12" s="441"/>
      <c r="AH12" s="441"/>
      <c r="AI12" s="442"/>
    </row>
    <row r="13" spans="1:35" ht="15">
      <c r="A13" s="117" t="s">
        <v>198</v>
      </c>
      <c r="B13" s="114" t="s">
        <v>24</v>
      </c>
      <c r="C13" s="115" t="s">
        <v>365</v>
      </c>
      <c r="D13" s="114" t="s">
        <v>33</v>
      </c>
      <c r="E13" s="141">
        <f>SUMIFS('PIB Mpal 2015-2020 Cons'!H$5:H$759,'PIB Mpal 2015-2020 Cons'!$A$5:$A$759,$W$2,'PIB Mpal 2015-2020 Cons'!$E$5:$E$759,$A13)</f>
        <v>44.85261874088113</v>
      </c>
      <c r="F13" s="141">
        <f>SUMIFS('PIB Mpal 2015-2020 Cons'!I$5:I$759,'PIB Mpal 2015-2020 Cons'!$A$5:$A$759,$W$2,'PIB Mpal 2015-2020 Cons'!$E$5:$E$759,$A13)</f>
        <v>31.682009410596084</v>
      </c>
      <c r="G13" s="141">
        <f>SUMIFS('PIB Mpal 2015-2020 Cons'!K$5:K$759,'PIB Mpal 2015-2020 Cons'!$A$5:$A$759,$W$2,'PIB Mpal 2015-2020 Cons'!$E$5:$E$759,$A13)</f>
        <v>1165.1207854764696</v>
      </c>
      <c r="H13" s="141">
        <f>SUMIFS('PIB Mpal 2015-2020 Cons'!L$5:L$759,'PIB Mpal 2015-2020 Cons'!$A$5:$A$759,$W$2,'PIB Mpal 2015-2020 Cons'!$E$5:$E$759,$A13)</f>
        <v>191.5950832316054</v>
      </c>
      <c r="I13" s="141">
        <f>SUMIFS('PIB Mpal 2015-2020 Cons'!N$5:N$759,'PIB Mpal 2015-2020 Cons'!$A$5:$A$759,$W$2,'PIB Mpal 2015-2020 Cons'!$E$5:$E$759,$A13)</f>
        <v>50.86234454677696</v>
      </c>
      <c r="J13" s="141">
        <f>SUMIFS('PIB Mpal 2015-2020 Cons'!O$5:O$759,'PIB Mpal 2015-2020 Cons'!$A$5:$A$759,$W$2,'PIB Mpal 2015-2020 Cons'!$E$5:$E$759,$A13)</f>
        <v>179.928857409749</v>
      </c>
      <c r="K13" s="141">
        <f>SUMIFS('PIB Mpal 2015-2020 Cons'!P$5:P$759,'PIB Mpal 2015-2020 Cons'!$A$5:$A$759,$W$2,'PIB Mpal 2015-2020 Cons'!$E$5:$E$759,$A13)</f>
        <v>25.229353792783176</v>
      </c>
      <c r="L13" s="141">
        <f>SUMIFS('PIB Mpal 2015-2020 Cons'!Q$5:Q$759,'PIB Mpal 2015-2020 Cons'!$A$5:$A$759,$W$2,'PIB Mpal 2015-2020 Cons'!$E$5:$E$759,$A13)</f>
        <v>17.300232505050843</v>
      </c>
      <c r="M13" s="141">
        <f>SUMIFS('PIB Mpal 2015-2020 Cons'!R$5:R$759,'PIB Mpal 2015-2020 Cons'!$A$5:$A$759,$W$2,'PIB Mpal 2015-2020 Cons'!$E$5:$E$759,$A13)</f>
        <v>62.47005322606466</v>
      </c>
      <c r="N13" s="141">
        <f>SUMIFS('PIB Mpal 2015-2020 Cons'!S$5:S$759,'PIB Mpal 2015-2020 Cons'!$A$5:$A$759,$W$2,'PIB Mpal 2015-2020 Cons'!$E$5:$E$759,$A13)</f>
        <v>143.2328732623073</v>
      </c>
      <c r="O13" s="141">
        <f>SUMIFS('PIB Mpal 2015-2020 Cons'!T$5:T$759,'PIB Mpal 2015-2020 Cons'!$A$5:$A$759,$W$2,'PIB Mpal 2015-2020 Cons'!$E$5:$E$759,$A13)</f>
        <v>85.95348175176272</v>
      </c>
      <c r="P13" s="246">
        <f>SUMIFS('PIB Mpal 2015-2020 Cons'!U$5:U$759,'PIB Mpal 2015-2020 Cons'!$A$5:$A$759,$W$2,'PIB Mpal 2015-2020 Cons'!$E$5:$E$759,$A13)</f>
        <v>22.80716375132598</v>
      </c>
      <c r="Q13" s="319">
        <f>SUMIFS('PIB Mpal 2015-2020 Cons'!J$5:J$759,'PIB Mpal 2015-2020 Cons'!$A$5:$A$759,$W$2,'PIB Mpal 2015-2020 Cons'!$E$5:$E$759,$A13)</f>
        <v>76.53462815147721</v>
      </c>
      <c r="R13" s="192">
        <f>SUMIFS('PIB Mpal 2015-2020 Cons'!M$5:M$759,'PIB Mpal 2015-2020 Cons'!$A$5:$A$759,$W$2,'PIB Mpal 2015-2020 Cons'!$E$5:$E$759,$A13)</f>
        <v>1356.715868708075</v>
      </c>
      <c r="S13" s="143">
        <f>SUMIFS('PIB Mpal 2015-2020 Cons'!V$5:V$759,'PIB Mpal 2015-2020 Cons'!$A$5:$A$759,$W$2,'PIB Mpal 2015-2020 Cons'!$E$5:$E$759,$A13)</f>
        <v>587.7843602458206</v>
      </c>
      <c r="T13" s="249">
        <f>SUMIFS('PIB Mpal 2015-2020 Cons'!W$5:W$759,'PIB Mpal 2015-2020 Cons'!$A$5:$A$759,$W$2,'PIB Mpal 2015-2020 Cons'!$E$5:$E$759,$A13)</f>
        <v>2021.0348571053728</v>
      </c>
      <c r="U13" s="141">
        <f>SUMIFS('PIB Mpal 2015-2020 Cons'!X$5:X$759,'PIB Mpal 2015-2020 Cons'!$A$5:$A$759,$W$2,'PIB Mpal 2015-2020 Cons'!$E$5:$E$759,$A13)</f>
        <v>191.0294212074736</v>
      </c>
      <c r="V13" s="143">
        <f>SUMIFS('PIB Mpal 2015-2020 Cons'!Y$5:Y$759,'PIB Mpal 2015-2020 Cons'!$A$5:$A$759,$W$2,'PIB Mpal 2015-2020 Cons'!$E$5:$E$759,$A13)</f>
        <v>2123.342426966322</v>
      </c>
      <c r="W13" s="185">
        <f t="shared" si="3"/>
        <v>0.016382896381508694</v>
      </c>
      <c r="X13" s="379">
        <f>INDEX(POBLACION!$C$4:$W$128,MATCH(A13,POBLACION!$A$4:$A$128,0),MATCH($W$2,POBLACION!$C$3:$W$3,0))</f>
        <v>53162</v>
      </c>
      <c r="Y13" s="369">
        <f t="shared" si="5"/>
        <v>38016.531678743704</v>
      </c>
      <c r="Z13" s="381">
        <f t="shared" si="6"/>
        <v>39940.98090678157</v>
      </c>
      <c r="AA13" s="384">
        <f t="shared" si="7"/>
        <v>4.57997249281635</v>
      </c>
      <c r="AB13" s="384">
        <f t="shared" si="7"/>
        <v>4.60141872646286</v>
      </c>
      <c r="AD13" s="440" t="s">
        <v>434</v>
      </c>
      <c r="AE13" s="441"/>
      <c r="AF13" s="441"/>
      <c r="AG13" s="441"/>
      <c r="AH13" s="441"/>
      <c r="AI13" s="442"/>
    </row>
    <row r="14" spans="1:35" ht="15">
      <c r="A14" s="117" t="s">
        <v>199</v>
      </c>
      <c r="B14" s="114" t="s">
        <v>24</v>
      </c>
      <c r="C14" s="115" t="s">
        <v>365</v>
      </c>
      <c r="D14" s="114" t="s">
        <v>34</v>
      </c>
      <c r="E14" s="141">
        <f>SUMIFS('PIB Mpal 2015-2020 Cons'!H$5:H$759,'PIB Mpal 2015-2020 Cons'!$A$5:$A$759,$W$2,'PIB Mpal 2015-2020 Cons'!$E$5:$E$759,$A14)</f>
        <v>0.24243927232776144</v>
      </c>
      <c r="F14" s="141">
        <f>SUMIFS('PIB Mpal 2015-2020 Cons'!I$5:I$759,'PIB Mpal 2015-2020 Cons'!$A$5:$A$759,$W$2,'PIB Mpal 2015-2020 Cons'!$E$5:$E$759,$A14)</f>
        <v>0.18156314628874407</v>
      </c>
      <c r="G14" s="141">
        <f>SUMIFS('PIB Mpal 2015-2020 Cons'!K$5:K$759,'PIB Mpal 2015-2020 Cons'!$A$5:$A$759,$W$2,'PIB Mpal 2015-2020 Cons'!$E$5:$E$759,$A14)</f>
        <v>2340.9610324963346</v>
      </c>
      <c r="H14" s="141">
        <f>SUMIFS('PIB Mpal 2015-2020 Cons'!L$5:L$759,'PIB Mpal 2015-2020 Cons'!$A$5:$A$759,$W$2,'PIB Mpal 2015-2020 Cons'!$E$5:$E$759,$A14)</f>
        <v>584.5955041524352</v>
      </c>
      <c r="I14" s="141">
        <f>SUMIFS('PIB Mpal 2015-2020 Cons'!N$5:N$759,'PIB Mpal 2015-2020 Cons'!$A$5:$A$759,$W$2,'PIB Mpal 2015-2020 Cons'!$E$5:$E$759,$A14)</f>
        <v>293.79726953879873</v>
      </c>
      <c r="J14" s="141">
        <f>SUMIFS('PIB Mpal 2015-2020 Cons'!O$5:O$759,'PIB Mpal 2015-2020 Cons'!$A$5:$A$759,$W$2,'PIB Mpal 2015-2020 Cons'!$E$5:$E$759,$A14)</f>
        <v>1386.4543439885913</v>
      </c>
      <c r="K14" s="141">
        <f>SUMIFS('PIB Mpal 2015-2020 Cons'!P$5:P$759,'PIB Mpal 2015-2020 Cons'!$A$5:$A$759,$W$2,'PIB Mpal 2015-2020 Cons'!$E$5:$E$759,$A14)</f>
        <v>237.0978455780576</v>
      </c>
      <c r="L14" s="141">
        <f>SUMIFS('PIB Mpal 2015-2020 Cons'!Q$5:Q$759,'PIB Mpal 2015-2020 Cons'!$A$5:$A$759,$W$2,'PIB Mpal 2015-2020 Cons'!$E$5:$E$759,$A14)</f>
        <v>242.49317613875445</v>
      </c>
      <c r="M14" s="141">
        <f>SUMIFS('PIB Mpal 2015-2020 Cons'!R$5:R$759,'PIB Mpal 2015-2020 Cons'!$A$5:$A$759,$W$2,'PIB Mpal 2015-2020 Cons'!$E$5:$E$759,$A14)</f>
        <v>524.9017056985633</v>
      </c>
      <c r="N14" s="141">
        <f>SUMIFS('PIB Mpal 2015-2020 Cons'!S$5:S$759,'PIB Mpal 2015-2020 Cons'!$A$5:$A$759,$W$2,'PIB Mpal 2015-2020 Cons'!$E$5:$E$759,$A14)</f>
        <v>701.8780980676715</v>
      </c>
      <c r="O14" s="141">
        <f>SUMIFS('PIB Mpal 2015-2020 Cons'!T$5:T$759,'PIB Mpal 2015-2020 Cons'!$A$5:$A$759,$W$2,'PIB Mpal 2015-2020 Cons'!$E$5:$E$759,$A14)</f>
        <v>590.2892538667559</v>
      </c>
      <c r="P14" s="246">
        <f>SUMIFS('PIB Mpal 2015-2020 Cons'!U$5:U$759,'PIB Mpal 2015-2020 Cons'!$A$5:$A$759,$W$2,'PIB Mpal 2015-2020 Cons'!$E$5:$E$759,$A14)</f>
        <v>207.3223756160888</v>
      </c>
      <c r="Q14" s="319">
        <f>SUMIFS('PIB Mpal 2015-2020 Cons'!J$5:J$759,'PIB Mpal 2015-2020 Cons'!$A$5:$A$759,$W$2,'PIB Mpal 2015-2020 Cons'!$E$5:$E$759,$A14)</f>
        <v>0.4240024186165055</v>
      </c>
      <c r="R14" s="192">
        <f>SUMIFS('PIB Mpal 2015-2020 Cons'!M$5:M$759,'PIB Mpal 2015-2020 Cons'!$A$5:$A$759,$W$2,'PIB Mpal 2015-2020 Cons'!$E$5:$E$759,$A14)</f>
        <v>2925.55653664877</v>
      </c>
      <c r="S14" s="143">
        <f>SUMIFS('PIB Mpal 2015-2020 Cons'!V$5:V$759,'PIB Mpal 2015-2020 Cons'!$A$5:$A$759,$W$2,'PIB Mpal 2015-2020 Cons'!$E$5:$E$759,$A14)</f>
        <v>4184.2340684932815</v>
      </c>
      <c r="T14" s="249">
        <f>SUMIFS('PIB Mpal 2015-2020 Cons'!W$5:W$759,'PIB Mpal 2015-2020 Cons'!$A$5:$A$759,$W$2,'PIB Mpal 2015-2020 Cons'!$E$5:$E$759,$A14)</f>
        <v>7110.214607560668</v>
      </c>
      <c r="U14" s="141">
        <f>SUMIFS('PIB Mpal 2015-2020 Cons'!X$5:X$759,'PIB Mpal 2015-2020 Cons'!$A$5:$A$759,$W$2,'PIB Mpal 2015-2020 Cons'!$E$5:$E$759,$A14)</f>
        <v>687.9239360302493</v>
      </c>
      <c r="V14" s="143">
        <f>SUMIFS('PIB Mpal 2015-2020 Cons'!Y$5:Y$759,'PIB Mpal 2015-2020 Cons'!$A$5:$A$759,$W$2,'PIB Mpal 2015-2020 Cons'!$E$5:$E$759,$A14)</f>
        <v>7646.455881910158</v>
      </c>
      <c r="W14" s="185">
        <f t="shared" si="3"/>
        <v>0.058997123030264165</v>
      </c>
      <c r="X14" s="379">
        <f>INDEX(POBLACION!$C$4:$W$128,MATCH(A14,POBLACION!$A$4:$A$128,0),MATCH($W$2,POBLACION!$C$3:$W$3,0))</f>
        <v>283794</v>
      </c>
      <c r="Y14" s="369">
        <f t="shared" si="5"/>
        <v>25054.140001411826</v>
      </c>
      <c r="Z14" s="381">
        <f t="shared" si="6"/>
        <v>26943.684087437217</v>
      </c>
      <c r="AA14" s="384">
        <f t="shared" si="7"/>
        <v>4.398879499912206</v>
      </c>
      <c r="AB14" s="384">
        <f t="shared" si="7"/>
        <v>4.43045697778099</v>
      </c>
      <c r="AD14" s="440" t="s">
        <v>340</v>
      </c>
      <c r="AE14" s="441"/>
      <c r="AF14" s="441"/>
      <c r="AG14" s="441"/>
      <c r="AH14" s="441"/>
      <c r="AI14" s="442"/>
    </row>
    <row r="15" spans="1:35" ht="15">
      <c r="A15" s="117" t="s">
        <v>200</v>
      </c>
      <c r="B15" s="114" t="s">
        <v>24</v>
      </c>
      <c r="C15" s="115" t="s">
        <v>365</v>
      </c>
      <c r="D15" s="114" t="s">
        <v>35</v>
      </c>
      <c r="E15" s="141">
        <f>SUMIFS('PIB Mpal 2015-2020 Cons'!H$5:H$759,'PIB Mpal 2015-2020 Cons'!$A$5:$A$759,$W$2,'PIB Mpal 2015-2020 Cons'!$E$5:$E$759,$A15)</f>
        <v>5.371575817825135</v>
      </c>
      <c r="F15" s="141">
        <f>SUMIFS('PIB Mpal 2015-2020 Cons'!I$5:I$759,'PIB Mpal 2015-2020 Cons'!$A$5:$A$759,$W$2,'PIB Mpal 2015-2020 Cons'!$E$5:$E$759,$A15)</f>
        <v>0</v>
      </c>
      <c r="G15" s="141">
        <f>SUMIFS('PIB Mpal 2015-2020 Cons'!K$5:K$759,'PIB Mpal 2015-2020 Cons'!$A$5:$A$759,$W$2,'PIB Mpal 2015-2020 Cons'!$E$5:$E$759,$A15)</f>
        <v>791.4539418511873</v>
      </c>
      <c r="H15" s="141">
        <f>SUMIFS('PIB Mpal 2015-2020 Cons'!L$5:L$759,'PIB Mpal 2015-2020 Cons'!$A$5:$A$759,$W$2,'PIB Mpal 2015-2020 Cons'!$E$5:$E$759,$A15)</f>
        <v>165.8934988865958</v>
      </c>
      <c r="I15" s="141">
        <f>SUMIFS('PIB Mpal 2015-2020 Cons'!N$5:N$759,'PIB Mpal 2015-2020 Cons'!$A$5:$A$759,$W$2,'PIB Mpal 2015-2020 Cons'!$E$5:$E$759,$A15)</f>
        <v>67.2279847598273</v>
      </c>
      <c r="J15" s="141">
        <f>SUMIFS('PIB Mpal 2015-2020 Cons'!O$5:O$759,'PIB Mpal 2015-2020 Cons'!$A$5:$A$759,$W$2,'PIB Mpal 2015-2020 Cons'!$E$5:$E$759,$A15)</f>
        <v>208.1985228950415</v>
      </c>
      <c r="K15" s="141">
        <f>SUMIFS('PIB Mpal 2015-2020 Cons'!P$5:P$759,'PIB Mpal 2015-2020 Cons'!$A$5:$A$759,$W$2,'PIB Mpal 2015-2020 Cons'!$E$5:$E$759,$A15)</f>
        <v>52.26734747687335</v>
      </c>
      <c r="L15" s="141">
        <f>SUMIFS('PIB Mpal 2015-2020 Cons'!Q$5:Q$759,'PIB Mpal 2015-2020 Cons'!$A$5:$A$759,$W$2,'PIB Mpal 2015-2020 Cons'!$E$5:$E$759,$A15)</f>
        <v>26.586103905156715</v>
      </c>
      <c r="M15" s="141">
        <f>SUMIFS('PIB Mpal 2015-2020 Cons'!R$5:R$759,'PIB Mpal 2015-2020 Cons'!$A$5:$A$759,$W$2,'PIB Mpal 2015-2020 Cons'!$E$5:$E$759,$A15)</f>
        <v>136.15420607220508</v>
      </c>
      <c r="N15" s="141">
        <f>SUMIFS('PIB Mpal 2015-2020 Cons'!S$5:S$759,'PIB Mpal 2015-2020 Cons'!$A$5:$A$759,$W$2,'PIB Mpal 2015-2020 Cons'!$E$5:$E$759,$A15)</f>
        <v>145.05331147512734</v>
      </c>
      <c r="O15" s="141">
        <f>SUMIFS('PIB Mpal 2015-2020 Cons'!T$5:T$759,'PIB Mpal 2015-2020 Cons'!$A$5:$A$759,$W$2,'PIB Mpal 2015-2020 Cons'!$E$5:$E$759,$A15)</f>
        <v>96.33516351792244</v>
      </c>
      <c r="P15" s="246">
        <f>SUMIFS('PIB Mpal 2015-2020 Cons'!U$5:U$759,'PIB Mpal 2015-2020 Cons'!$A$5:$A$759,$W$2,'PIB Mpal 2015-2020 Cons'!$E$5:$E$759,$A15)</f>
        <v>35.0167058966829</v>
      </c>
      <c r="Q15" s="319">
        <f>SUMIFS('PIB Mpal 2015-2020 Cons'!J$5:J$759,'PIB Mpal 2015-2020 Cons'!$A$5:$A$759,$W$2,'PIB Mpal 2015-2020 Cons'!$E$5:$E$759,$A15)</f>
        <v>5.371575817825135</v>
      </c>
      <c r="R15" s="192">
        <f>SUMIFS('PIB Mpal 2015-2020 Cons'!M$5:M$759,'PIB Mpal 2015-2020 Cons'!$A$5:$A$759,$W$2,'PIB Mpal 2015-2020 Cons'!$E$5:$E$759,$A15)</f>
        <v>957.3474407377831</v>
      </c>
      <c r="S15" s="143">
        <f>SUMIFS('PIB Mpal 2015-2020 Cons'!V$5:V$759,'PIB Mpal 2015-2020 Cons'!$A$5:$A$759,$W$2,'PIB Mpal 2015-2020 Cons'!$E$5:$E$759,$A15)</f>
        <v>766.8393459988365</v>
      </c>
      <c r="T15" s="249">
        <f>SUMIFS('PIB Mpal 2015-2020 Cons'!W$5:W$759,'PIB Mpal 2015-2020 Cons'!$A$5:$A$759,$W$2,'PIB Mpal 2015-2020 Cons'!$E$5:$E$759,$A15)</f>
        <v>1729.5583625544446</v>
      </c>
      <c r="U15" s="141">
        <f>SUMIFS('PIB Mpal 2015-2020 Cons'!X$5:X$759,'PIB Mpal 2015-2020 Cons'!$A$5:$A$759,$W$2,'PIB Mpal 2015-2020 Cons'!$E$5:$E$759,$A15)</f>
        <v>164.59720070330692</v>
      </c>
      <c r="V15" s="143">
        <f>SUMIFS('PIB Mpal 2015-2020 Cons'!Y$5:Y$759,'PIB Mpal 2015-2020 Cons'!$A$5:$A$759,$W$2,'PIB Mpal 2015-2020 Cons'!$E$5:$E$759,$A15)</f>
        <v>1829.5412957676178</v>
      </c>
      <c r="W15" s="185">
        <f t="shared" si="3"/>
        <v>0.014116039454397168</v>
      </c>
      <c r="X15" s="379">
        <f>INDEX(POBLACION!$C$4:$W$128,MATCH(A15,POBLACION!$A$4:$A$128,0),MATCH($W$2,POBLACION!$C$3:$W$3,0))</f>
        <v>73696</v>
      </c>
      <c r="Y15" s="369">
        <f t="shared" si="5"/>
        <v>23468.82276588206</v>
      </c>
      <c r="Z15" s="381">
        <f t="shared" si="6"/>
        <v>24825.516931280094</v>
      </c>
      <c r="AA15" s="384">
        <f t="shared" si="7"/>
        <v>4.370491305231141</v>
      </c>
      <c r="AB15" s="384">
        <f t="shared" si="7"/>
        <v>4.394898300392599</v>
      </c>
      <c r="AD15" s="440" t="s">
        <v>16</v>
      </c>
      <c r="AE15" s="441"/>
      <c r="AF15" s="441"/>
      <c r="AG15" s="441"/>
      <c r="AH15" s="441"/>
      <c r="AI15" s="442"/>
    </row>
    <row r="16" spans="1:35" ht="15" thickBot="1">
      <c r="A16" s="117" t="s">
        <v>201</v>
      </c>
      <c r="B16" s="154" t="s">
        <v>24</v>
      </c>
      <c r="C16" s="153" t="s">
        <v>365</v>
      </c>
      <c r="D16" s="154" t="s">
        <v>36</v>
      </c>
      <c r="E16" s="189">
        <f>SUMIFS('PIB Mpal 2015-2020 Cons'!H$5:H$759,'PIB Mpal 2015-2020 Cons'!$A$5:$A$759,$W$2,'PIB Mpal 2015-2020 Cons'!$E$5:$E$759,$A16)</f>
        <v>6.638529203439712</v>
      </c>
      <c r="F16" s="189">
        <f>SUMIFS('PIB Mpal 2015-2020 Cons'!I$5:I$759,'PIB Mpal 2015-2020 Cons'!$A$5:$A$759,$W$2,'PIB Mpal 2015-2020 Cons'!$E$5:$E$759,$A16)</f>
        <v>0</v>
      </c>
      <c r="G16" s="189">
        <f>SUMIFS('PIB Mpal 2015-2020 Cons'!K$5:K$759,'PIB Mpal 2015-2020 Cons'!$A$5:$A$759,$W$2,'PIB Mpal 2015-2020 Cons'!$E$5:$E$759,$A16)</f>
        <v>1003.8368507025752</v>
      </c>
      <c r="H16" s="189">
        <f>SUMIFS('PIB Mpal 2015-2020 Cons'!L$5:L$759,'PIB Mpal 2015-2020 Cons'!$A$5:$A$759,$W$2,'PIB Mpal 2015-2020 Cons'!$E$5:$E$759,$A16)</f>
        <v>210.0942396746248</v>
      </c>
      <c r="I16" s="189">
        <f>SUMIFS('PIB Mpal 2015-2020 Cons'!N$5:N$759,'PIB Mpal 2015-2020 Cons'!$A$5:$A$759,$W$2,'PIB Mpal 2015-2020 Cons'!$E$5:$E$759,$A16)</f>
        <v>103.3998260328313</v>
      </c>
      <c r="J16" s="189">
        <f>SUMIFS('PIB Mpal 2015-2020 Cons'!O$5:O$759,'PIB Mpal 2015-2020 Cons'!$A$5:$A$759,$W$2,'PIB Mpal 2015-2020 Cons'!$E$5:$E$759,$A16)</f>
        <v>536.1544223563861</v>
      </c>
      <c r="K16" s="189">
        <f>SUMIFS('PIB Mpal 2015-2020 Cons'!P$5:P$759,'PIB Mpal 2015-2020 Cons'!$A$5:$A$759,$W$2,'PIB Mpal 2015-2020 Cons'!$E$5:$E$759,$A16)</f>
        <v>85.89850140574252</v>
      </c>
      <c r="L16" s="189">
        <f>SUMIFS('PIB Mpal 2015-2020 Cons'!Q$5:Q$759,'PIB Mpal 2015-2020 Cons'!$A$5:$A$759,$W$2,'PIB Mpal 2015-2020 Cons'!$E$5:$E$759,$A16)</f>
        <v>67.50707025233483</v>
      </c>
      <c r="M16" s="189">
        <f>SUMIFS('PIB Mpal 2015-2020 Cons'!R$5:R$759,'PIB Mpal 2015-2020 Cons'!$A$5:$A$759,$W$2,'PIB Mpal 2015-2020 Cons'!$E$5:$E$759,$A16)</f>
        <v>230.81030993573356</v>
      </c>
      <c r="N16" s="189">
        <f>SUMIFS('PIB Mpal 2015-2020 Cons'!S$5:S$759,'PIB Mpal 2015-2020 Cons'!$A$5:$A$759,$W$2,'PIB Mpal 2015-2020 Cons'!$E$5:$E$759,$A16)</f>
        <v>291.84363501130747</v>
      </c>
      <c r="O16" s="189">
        <f>SUMIFS('PIB Mpal 2015-2020 Cons'!T$5:T$759,'PIB Mpal 2015-2020 Cons'!$A$5:$A$759,$W$2,'PIB Mpal 2015-2020 Cons'!$E$5:$E$759,$A16)</f>
        <v>336.5277624873043</v>
      </c>
      <c r="P16" s="247">
        <f>SUMIFS('PIB Mpal 2015-2020 Cons'!U$5:U$759,'PIB Mpal 2015-2020 Cons'!$A$5:$A$759,$W$2,'PIB Mpal 2015-2020 Cons'!$E$5:$E$759,$A16)</f>
        <v>64.62317533195151</v>
      </c>
      <c r="Q16" s="319">
        <f>SUMIFS('PIB Mpal 2015-2020 Cons'!J$5:J$759,'PIB Mpal 2015-2020 Cons'!$A$5:$A$759,$W$2,'PIB Mpal 2015-2020 Cons'!$E$5:$E$759,$A16)</f>
        <v>6.638529203439712</v>
      </c>
      <c r="R16" s="192">
        <f>SUMIFS('PIB Mpal 2015-2020 Cons'!M$5:M$759,'PIB Mpal 2015-2020 Cons'!$A$5:$A$759,$W$2,'PIB Mpal 2015-2020 Cons'!$E$5:$E$759,$A16)</f>
        <v>1213.9310903772</v>
      </c>
      <c r="S16" s="190">
        <f>SUMIFS('PIB Mpal 2015-2020 Cons'!V$5:V$759,'PIB Mpal 2015-2020 Cons'!$A$5:$A$759,$W$2,'PIB Mpal 2015-2020 Cons'!$E$5:$E$759,$A16)</f>
        <v>1716.7647028135916</v>
      </c>
      <c r="T16" s="250">
        <f>SUMIFS('PIB Mpal 2015-2020 Cons'!W$5:W$759,'PIB Mpal 2015-2020 Cons'!$A$5:$A$759,$W$2,'PIB Mpal 2015-2020 Cons'!$E$5:$E$759,$A16)</f>
        <v>2937.3343223942315</v>
      </c>
      <c r="U16" s="189">
        <f>SUMIFS('PIB Mpal 2015-2020 Cons'!X$5:X$759,'PIB Mpal 2015-2020 Cons'!$A$5:$A$759,$W$2,'PIB Mpal 2015-2020 Cons'!$E$5:$E$759,$A16)</f>
        <v>284.15072448654047</v>
      </c>
      <c r="V16" s="190">
        <f>SUMIFS('PIB Mpal 2015-2020 Cons'!Y$5:Y$759,'PIB Mpal 2015-2020 Cons'!$A$5:$A$759,$W$2,'PIB Mpal 2015-2020 Cons'!$E$5:$E$759,$A16)</f>
        <v>3158.410204371432</v>
      </c>
      <c r="W16" s="191">
        <f t="shared" si="3"/>
        <v>0.024369082655426814</v>
      </c>
      <c r="X16" s="379">
        <f>INDEX(POBLACION!$C$4:$W$128,MATCH(A16,POBLACION!$A$4:$A$128,0),MATCH($W$2,POBLACION!$C$3:$W$3,0))</f>
        <v>85484</v>
      </c>
      <c r="Y16" s="369">
        <f t="shared" si="5"/>
        <v>34361.2175657928</v>
      </c>
      <c r="Z16" s="381">
        <f t="shared" si="6"/>
        <v>36947.384356972434</v>
      </c>
      <c r="AA16" s="384">
        <f t="shared" si="7"/>
        <v>4.536068544354098</v>
      </c>
      <c r="AB16" s="384">
        <f t="shared" si="7"/>
        <v>4.567583698494256</v>
      </c>
      <c r="AD16" s="440" t="s">
        <v>17</v>
      </c>
      <c r="AE16" s="441"/>
      <c r="AF16" s="441"/>
      <c r="AG16" s="441"/>
      <c r="AH16" s="441"/>
      <c r="AI16" s="442"/>
    </row>
    <row r="17" spans="1:35" ht="15" thickBot="1">
      <c r="A17" s="211" t="s">
        <v>37</v>
      </c>
      <c r="B17" s="206" t="s">
        <v>367</v>
      </c>
      <c r="C17" s="212"/>
      <c r="D17" s="213"/>
      <c r="E17" s="208">
        <f>SUM(E18:E23)</f>
        <v>166.08559327636112</v>
      </c>
      <c r="F17" s="208">
        <f aca="true" t="shared" si="8" ref="F17:V17">SUM(F18:F23)</f>
        <v>665.4832804967906</v>
      </c>
      <c r="G17" s="208">
        <f t="shared" si="8"/>
        <v>40.87349946294268</v>
      </c>
      <c r="H17" s="208">
        <f t="shared" si="8"/>
        <v>162.96332111272093</v>
      </c>
      <c r="I17" s="208">
        <f t="shared" si="8"/>
        <v>138.43051915323574</v>
      </c>
      <c r="J17" s="208">
        <f t="shared" si="8"/>
        <v>515.6879434620971</v>
      </c>
      <c r="K17" s="208">
        <f t="shared" si="8"/>
        <v>74.67274313696088</v>
      </c>
      <c r="L17" s="208">
        <f t="shared" si="8"/>
        <v>57.76358591584224</v>
      </c>
      <c r="M17" s="208">
        <f t="shared" si="8"/>
        <v>211.68562120960087</v>
      </c>
      <c r="N17" s="208">
        <f t="shared" si="8"/>
        <v>293.86691113870745</v>
      </c>
      <c r="O17" s="208">
        <f t="shared" si="8"/>
        <v>470.0348521521727</v>
      </c>
      <c r="P17" s="218">
        <f t="shared" si="8"/>
        <v>57.14867006461861</v>
      </c>
      <c r="Q17" s="289">
        <f t="shared" si="8"/>
        <v>831.5688737731517</v>
      </c>
      <c r="R17" s="208">
        <f t="shared" si="8"/>
        <v>203.83682057566364</v>
      </c>
      <c r="S17" s="209">
        <f t="shared" si="8"/>
        <v>1819.2908462332357</v>
      </c>
      <c r="T17" s="282">
        <f t="shared" si="8"/>
        <v>2854.696540582051</v>
      </c>
      <c r="U17" s="208">
        <f t="shared" si="8"/>
        <v>301.55906069375527</v>
      </c>
      <c r="V17" s="209">
        <f t="shared" si="8"/>
        <v>3351.9084499903665</v>
      </c>
      <c r="W17" s="210">
        <f t="shared" si="3"/>
        <v>0.02586204095914605</v>
      </c>
      <c r="X17" s="309">
        <f aca="true" t="shared" si="9" ref="X17">SUM(X18:X23)</f>
        <v>255064</v>
      </c>
      <c r="Y17" s="369">
        <f t="shared" si="5"/>
        <v>11192.07940196206</v>
      </c>
      <c r="Z17" s="381">
        <f t="shared" si="6"/>
        <v>13141.440775610696</v>
      </c>
      <c r="AA17" s="384">
        <f t="shared" si="7"/>
        <v>4.048910782587385</v>
      </c>
      <c r="AB17" s="384">
        <f t="shared" si="7"/>
        <v>4.118642982164047</v>
      </c>
      <c r="AD17" s="440" t="s">
        <v>344</v>
      </c>
      <c r="AE17" s="441"/>
      <c r="AF17" s="441"/>
      <c r="AG17" s="441"/>
      <c r="AH17" s="441"/>
      <c r="AI17" s="442"/>
    </row>
    <row r="18" spans="1:35" ht="15">
      <c r="A18" s="117" t="s">
        <v>202</v>
      </c>
      <c r="B18" s="196" t="s">
        <v>39</v>
      </c>
      <c r="C18" s="203" t="s">
        <v>368</v>
      </c>
      <c r="D18" s="196" t="s">
        <v>40</v>
      </c>
      <c r="E18" s="204">
        <f>SUMIFS('PIB Mpal 2015-2020 Cons'!H$5:H$759,'PIB Mpal 2015-2020 Cons'!$A$5:$A$759,$W$2,'PIB Mpal 2015-2020 Cons'!$E$5:$E$759,$A18)</f>
        <v>39.82935346265861</v>
      </c>
      <c r="F18" s="204">
        <f>SUMIFS('PIB Mpal 2015-2020 Cons'!I$5:I$759,'PIB Mpal 2015-2020 Cons'!$A$5:$A$759,$W$2,'PIB Mpal 2015-2020 Cons'!$E$5:$E$759,$A18)</f>
        <v>35.27866997773072</v>
      </c>
      <c r="G18" s="204">
        <f>SUMIFS('PIB Mpal 2015-2020 Cons'!K$5:K$759,'PIB Mpal 2015-2020 Cons'!$A$5:$A$759,$W$2,'PIB Mpal 2015-2020 Cons'!$E$5:$E$759,$A18)</f>
        <v>3.1251584052084214</v>
      </c>
      <c r="H18" s="204">
        <f>SUMIFS('PIB Mpal 2015-2020 Cons'!L$5:L$759,'PIB Mpal 2015-2020 Cons'!$A$5:$A$759,$W$2,'PIB Mpal 2015-2020 Cons'!$E$5:$E$759,$A18)</f>
        <v>23.64876474162954</v>
      </c>
      <c r="I18" s="204">
        <f>SUMIFS('PIB Mpal 2015-2020 Cons'!N$5:N$759,'PIB Mpal 2015-2020 Cons'!$A$5:$A$759,$W$2,'PIB Mpal 2015-2020 Cons'!$E$5:$E$759,$A18)</f>
        <v>20.14403841764443</v>
      </c>
      <c r="J18" s="204">
        <f>SUMIFS('PIB Mpal 2015-2020 Cons'!O$5:O$759,'PIB Mpal 2015-2020 Cons'!$A$5:$A$759,$W$2,'PIB Mpal 2015-2020 Cons'!$E$5:$E$759,$A18)</f>
        <v>66.29360791426018</v>
      </c>
      <c r="K18" s="204">
        <f>SUMIFS('PIB Mpal 2015-2020 Cons'!P$5:P$759,'PIB Mpal 2015-2020 Cons'!$A$5:$A$759,$W$2,'PIB Mpal 2015-2020 Cons'!$E$5:$E$759,$A18)</f>
        <v>9.666197026601887</v>
      </c>
      <c r="L18" s="204">
        <f>SUMIFS('PIB Mpal 2015-2020 Cons'!Q$5:Q$759,'PIB Mpal 2015-2020 Cons'!$A$5:$A$759,$W$2,'PIB Mpal 2015-2020 Cons'!$E$5:$E$759,$A18)</f>
        <v>4.074040286017789</v>
      </c>
      <c r="M18" s="204">
        <f>SUMIFS('PIB Mpal 2015-2020 Cons'!R$5:R$759,'PIB Mpal 2015-2020 Cons'!$A$5:$A$759,$W$2,'PIB Mpal 2015-2020 Cons'!$E$5:$E$759,$A18)</f>
        <v>26.81737736267092</v>
      </c>
      <c r="N18" s="204">
        <f>SUMIFS('PIB Mpal 2015-2020 Cons'!S$5:S$759,'PIB Mpal 2015-2020 Cons'!$A$5:$A$759,$W$2,'PIB Mpal 2015-2020 Cons'!$E$5:$E$759,$A18)</f>
        <v>35.90725846184825</v>
      </c>
      <c r="O18" s="204">
        <f>SUMIFS('PIB Mpal 2015-2020 Cons'!T$5:T$759,'PIB Mpal 2015-2020 Cons'!$A$5:$A$759,$W$2,'PIB Mpal 2015-2020 Cons'!$E$5:$E$759,$A18)</f>
        <v>60.988076410033116</v>
      </c>
      <c r="P18" s="278">
        <f>SUMIFS('PIB Mpal 2015-2020 Cons'!U$5:U$759,'PIB Mpal 2015-2020 Cons'!$A$5:$A$759,$W$2,'PIB Mpal 2015-2020 Cons'!$E$5:$E$759,$A18)</f>
        <v>7.676519758999737</v>
      </c>
      <c r="Q18" s="319">
        <f>SUMIFS('PIB Mpal 2015-2020 Cons'!J$5:J$759,'PIB Mpal 2015-2020 Cons'!$A$5:$A$759,$W$2,'PIB Mpal 2015-2020 Cons'!$E$5:$E$759,$A18)</f>
        <v>75.10802344038933</v>
      </c>
      <c r="R18" s="192">
        <f>SUMIFS('PIB Mpal 2015-2020 Cons'!M$5:M$759,'PIB Mpal 2015-2020 Cons'!$A$5:$A$759,$W$2,'PIB Mpal 2015-2020 Cons'!$E$5:$E$759,$A18)</f>
        <v>26.773923146837962</v>
      </c>
      <c r="S18" s="205">
        <f>SUMIFS('PIB Mpal 2015-2020 Cons'!V$5:V$759,'PIB Mpal 2015-2020 Cons'!$A$5:$A$759,$W$2,'PIB Mpal 2015-2020 Cons'!$E$5:$E$759,$A18)</f>
        <v>231.5671156380763</v>
      </c>
      <c r="T18" s="283">
        <f>SUMIFS('PIB Mpal 2015-2020 Cons'!W$5:W$759,'PIB Mpal 2015-2020 Cons'!$A$5:$A$759,$W$2,'PIB Mpal 2015-2020 Cons'!$E$5:$E$759,$A18)</f>
        <v>333.4490622253036</v>
      </c>
      <c r="U18" s="204">
        <f>SUMIFS('PIB Mpal 2015-2020 Cons'!X$5:X$759,'PIB Mpal 2015-2020 Cons'!$A$5:$A$759,$W$2,'PIB Mpal 2015-2020 Cons'!$E$5:$E$759,$A18)</f>
        <v>34.52961859281541</v>
      </c>
      <c r="V18" s="205">
        <f>SUMIFS('PIB Mpal 2015-2020 Cons'!Y$5:Y$759,'PIB Mpal 2015-2020 Cons'!$A$5:$A$759,$W$2,'PIB Mpal 2015-2020 Cons'!$E$5:$E$759,$A18)</f>
        <v>383.80581027676214</v>
      </c>
      <c r="W18" s="194">
        <f t="shared" si="3"/>
        <v>0.0029612985359920518</v>
      </c>
      <c r="X18" s="379">
        <f>INDEX(POBLACION!$C$4:$W$128,MATCH(A18,POBLACION!$A$4:$A$128,0),MATCH($W$2,POBLACION!$C$3:$W$3,0))</f>
        <v>29716</v>
      </c>
      <c r="Y18" s="369">
        <f t="shared" si="5"/>
        <v>11221.196063578664</v>
      </c>
      <c r="Z18" s="381">
        <f t="shared" si="6"/>
        <v>12915.79654989777</v>
      </c>
      <c r="AA18" s="384">
        <f t="shared" si="7"/>
        <v>4.050039150692653</v>
      </c>
      <c r="AB18" s="384">
        <f t="shared" si="7"/>
        <v>4.111121195376353</v>
      </c>
      <c r="AD18" s="440" t="s">
        <v>435</v>
      </c>
      <c r="AE18" s="441"/>
      <c r="AF18" s="441"/>
      <c r="AG18" s="441"/>
      <c r="AH18" s="441"/>
      <c r="AI18" s="442"/>
    </row>
    <row r="19" spans="1:35" ht="15">
      <c r="A19" s="117" t="s">
        <v>203</v>
      </c>
      <c r="B19" s="114" t="s">
        <v>39</v>
      </c>
      <c r="C19" s="115" t="s">
        <v>368</v>
      </c>
      <c r="D19" s="114" t="s">
        <v>41</v>
      </c>
      <c r="E19" s="141">
        <f>SUMIFS('PIB Mpal 2015-2020 Cons'!H$5:H$759,'PIB Mpal 2015-2020 Cons'!$A$5:$A$759,$W$2,'PIB Mpal 2015-2020 Cons'!$E$5:$E$759,$A19)</f>
        <v>33.13717060583113</v>
      </c>
      <c r="F19" s="141">
        <f>SUMIFS('PIB Mpal 2015-2020 Cons'!I$5:I$759,'PIB Mpal 2015-2020 Cons'!$A$5:$A$759,$W$2,'PIB Mpal 2015-2020 Cons'!$E$5:$E$759,$A19)</f>
        <v>230.8556855796636</v>
      </c>
      <c r="G19" s="141">
        <f>SUMIFS('PIB Mpal 2015-2020 Cons'!K$5:K$759,'PIB Mpal 2015-2020 Cons'!$A$5:$A$759,$W$2,'PIB Mpal 2015-2020 Cons'!$E$5:$E$759,$A19)</f>
        <v>16.0777200919198</v>
      </c>
      <c r="H19" s="141">
        <f>SUMIFS('PIB Mpal 2015-2020 Cons'!L$5:L$759,'PIB Mpal 2015-2020 Cons'!$A$5:$A$759,$W$2,'PIB Mpal 2015-2020 Cons'!$E$5:$E$759,$A19)</f>
        <v>63.330033039422034</v>
      </c>
      <c r="I19" s="141">
        <f>SUMIFS('PIB Mpal 2015-2020 Cons'!N$5:N$759,'PIB Mpal 2015-2020 Cons'!$A$5:$A$759,$W$2,'PIB Mpal 2015-2020 Cons'!$E$5:$E$759,$A19)</f>
        <v>47.196150261779</v>
      </c>
      <c r="J19" s="141">
        <f>SUMIFS('PIB Mpal 2015-2020 Cons'!O$5:O$759,'PIB Mpal 2015-2020 Cons'!$A$5:$A$759,$W$2,'PIB Mpal 2015-2020 Cons'!$E$5:$E$759,$A19)</f>
        <v>230.13018035964535</v>
      </c>
      <c r="K19" s="141">
        <f>SUMIFS('PIB Mpal 2015-2020 Cons'!P$5:P$759,'PIB Mpal 2015-2020 Cons'!$A$5:$A$759,$W$2,'PIB Mpal 2015-2020 Cons'!$E$5:$E$759,$A19)</f>
        <v>28.93016025357612</v>
      </c>
      <c r="L19" s="141">
        <f>SUMIFS('PIB Mpal 2015-2020 Cons'!Q$5:Q$759,'PIB Mpal 2015-2020 Cons'!$A$5:$A$759,$W$2,'PIB Mpal 2015-2020 Cons'!$E$5:$E$759,$A19)</f>
        <v>28.674653720505965</v>
      </c>
      <c r="M19" s="141">
        <f>SUMIFS('PIB Mpal 2015-2020 Cons'!R$5:R$759,'PIB Mpal 2015-2020 Cons'!$A$5:$A$759,$W$2,'PIB Mpal 2015-2020 Cons'!$E$5:$E$759,$A19)</f>
        <v>82.8971654524008</v>
      </c>
      <c r="N19" s="141">
        <f>SUMIFS('PIB Mpal 2015-2020 Cons'!S$5:S$759,'PIB Mpal 2015-2020 Cons'!$A$5:$A$759,$W$2,'PIB Mpal 2015-2020 Cons'!$E$5:$E$759,$A19)</f>
        <v>113.78711882951796</v>
      </c>
      <c r="O19" s="141">
        <f>SUMIFS('PIB Mpal 2015-2020 Cons'!T$5:T$759,'PIB Mpal 2015-2020 Cons'!$A$5:$A$759,$W$2,'PIB Mpal 2015-2020 Cons'!$E$5:$E$759,$A19)</f>
        <v>180.6397078181507</v>
      </c>
      <c r="P19" s="246">
        <f>SUMIFS('PIB Mpal 2015-2020 Cons'!U$5:U$759,'PIB Mpal 2015-2020 Cons'!$A$5:$A$759,$W$2,'PIB Mpal 2015-2020 Cons'!$E$5:$E$759,$A19)</f>
        <v>20.8224337727791</v>
      </c>
      <c r="Q19" s="319">
        <f>SUMIFS('PIB Mpal 2015-2020 Cons'!J$5:J$759,'PIB Mpal 2015-2020 Cons'!$A$5:$A$759,$W$2,'PIB Mpal 2015-2020 Cons'!$E$5:$E$759,$A19)</f>
        <v>263.9928561854947</v>
      </c>
      <c r="R19" s="192">
        <f>SUMIFS('PIB Mpal 2015-2020 Cons'!M$5:M$759,'PIB Mpal 2015-2020 Cons'!$A$5:$A$759,$W$2,'PIB Mpal 2015-2020 Cons'!$E$5:$E$759,$A19)</f>
        <v>79.40775313134183</v>
      </c>
      <c r="S19" s="143">
        <f>SUMIFS('PIB Mpal 2015-2020 Cons'!V$5:V$759,'PIB Mpal 2015-2020 Cons'!$A$5:$A$759,$W$2,'PIB Mpal 2015-2020 Cons'!$E$5:$E$759,$A19)</f>
        <v>733.0775704683548</v>
      </c>
      <c r="T19" s="249">
        <f>SUMIFS('PIB Mpal 2015-2020 Cons'!W$5:W$759,'PIB Mpal 2015-2020 Cons'!$A$5:$A$759,$W$2,'PIB Mpal 2015-2020 Cons'!$E$5:$E$759,$A19)</f>
        <v>1076.4781797851913</v>
      </c>
      <c r="U19" s="141">
        <f>SUMIFS('PIB Mpal 2015-2020 Cons'!X$5:X$759,'PIB Mpal 2015-2020 Cons'!$A$5:$A$759,$W$2,'PIB Mpal 2015-2020 Cons'!$E$5:$E$759,$A19)</f>
        <v>113.09436804001568</v>
      </c>
      <c r="V19" s="143">
        <f>SUMIFS('PIB Mpal 2015-2020 Cons'!Y$5:Y$759,'PIB Mpal 2015-2020 Cons'!$A$5:$A$759,$W$2,'PIB Mpal 2015-2020 Cons'!$E$5:$E$759,$A19)</f>
        <v>1257.0737072390934</v>
      </c>
      <c r="W19" s="185">
        <f t="shared" si="3"/>
        <v>0.009699098943283024</v>
      </c>
      <c r="X19" s="379">
        <f>INDEX(POBLACION!$C$4:$W$128,MATCH(A19,POBLACION!$A$4:$A$128,0),MATCH($W$2,POBLACION!$C$3:$W$3,0))</f>
        <v>93044</v>
      </c>
      <c r="Y19" s="369">
        <f t="shared" si="5"/>
        <v>11569.560420716987</v>
      </c>
      <c r="Z19" s="381">
        <f t="shared" si="6"/>
        <v>13510.529504740698</v>
      </c>
      <c r="AA19" s="384">
        <f t="shared" si="7"/>
        <v>4.063316858477798</v>
      </c>
      <c r="AB19" s="384">
        <f t="shared" si="7"/>
        <v>4.130672370227112</v>
      </c>
      <c r="AD19" s="443" t="s">
        <v>436</v>
      </c>
      <c r="AE19" s="444"/>
      <c r="AF19" s="444"/>
      <c r="AG19" s="444"/>
      <c r="AH19" s="444"/>
      <c r="AI19" s="445"/>
    </row>
    <row r="20" spans="1:28" ht="15">
      <c r="A20" s="117" t="s">
        <v>204</v>
      </c>
      <c r="B20" s="114" t="s">
        <v>39</v>
      </c>
      <c r="C20" s="115" t="s">
        <v>368</v>
      </c>
      <c r="D20" s="114" t="s">
        <v>42</v>
      </c>
      <c r="E20" s="141">
        <f>SUMIFS('PIB Mpal 2015-2020 Cons'!H$5:H$759,'PIB Mpal 2015-2020 Cons'!$A$5:$A$759,$W$2,'PIB Mpal 2015-2020 Cons'!$E$5:$E$759,$A20)</f>
        <v>22.870932410096184</v>
      </c>
      <c r="F20" s="141">
        <f>SUMIFS('PIB Mpal 2015-2020 Cons'!I$5:I$759,'PIB Mpal 2015-2020 Cons'!$A$5:$A$759,$W$2,'PIB Mpal 2015-2020 Cons'!$E$5:$E$759,$A20)</f>
        <v>209.07846973966835</v>
      </c>
      <c r="G20" s="141">
        <f>SUMIFS('PIB Mpal 2015-2020 Cons'!K$5:K$759,'PIB Mpal 2015-2020 Cons'!$A$5:$A$759,$W$2,'PIB Mpal 2015-2020 Cons'!$E$5:$E$759,$A20)</f>
        <v>3.523279170554013</v>
      </c>
      <c r="H20" s="141">
        <f>SUMIFS('PIB Mpal 2015-2020 Cons'!L$5:L$759,'PIB Mpal 2015-2020 Cons'!$A$5:$A$759,$W$2,'PIB Mpal 2015-2020 Cons'!$E$5:$E$759,$A20)</f>
        <v>33.285826613599326</v>
      </c>
      <c r="I20" s="141">
        <f>SUMIFS('PIB Mpal 2015-2020 Cons'!N$5:N$759,'PIB Mpal 2015-2020 Cons'!$A$5:$A$759,$W$2,'PIB Mpal 2015-2020 Cons'!$E$5:$E$759,$A20)</f>
        <v>22.044683339303255</v>
      </c>
      <c r="J20" s="141">
        <f>SUMIFS('PIB Mpal 2015-2020 Cons'!O$5:O$759,'PIB Mpal 2015-2020 Cons'!$A$5:$A$759,$W$2,'PIB Mpal 2015-2020 Cons'!$E$5:$E$759,$A20)</f>
        <v>102.16994420249594</v>
      </c>
      <c r="K20" s="141">
        <f>SUMIFS('PIB Mpal 2015-2020 Cons'!P$5:P$759,'PIB Mpal 2015-2020 Cons'!$A$5:$A$759,$W$2,'PIB Mpal 2015-2020 Cons'!$E$5:$E$759,$A20)</f>
        <v>16.114938824125066</v>
      </c>
      <c r="L20" s="141">
        <f>SUMIFS('PIB Mpal 2015-2020 Cons'!Q$5:Q$759,'PIB Mpal 2015-2020 Cons'!$A$5:$A$759,$W$2,'PIB Mpal 2015-2020 Cons'!$E$5:$E$759,$A20)</f>
        <v>11.49367100919684</v>
      </c>
      <c r="M20" s="141">
        <f>SUMIFS('PIB Mpal 2015-2020 Cons'!R$5:R$759,'PIB Mpal 2015-2020 Cons'!$A$5:$A$759,$W$2,'PIB Mpal 2015-2020 Cons'!$E$5:$E$759,$A20)</f>
        <v>37.22902257521058</v>
      </c>
      <c r="N20" s="141">
        <f>SUMIFS('PIB Mpal 2015-2020 Cons'!S$5:S$759,'PIB Mpal 2015-2020 Cons'!$A$5:$A$759,$W$2,'PIB Mpal 2015-2020 Cons'!$E$5:$E$759,$A20)</f>
        <v>61.212324909640564</v>
      </c>
      <c r="O20" s="141">
        <f>SUMIFS('PIB Mpal 2015-2020 Cons'!T$5:T$759,'PIB Mpal 2015-2020 Cons'!$A$5:$A$759,$W$2,'PIB Mpal 2015-2020 Cons'!$E$5:$E$759,$A20)</f>
        <v>78.2641204185539</v>
      </c>
      <c r="P20" s="246">
        <f>SUMIFS('PIB Mpal 2015-2020 Cons'!U$5:U$759,'PIB Mpal 2015-2020 Cons'!$A$5:$A$759,$W$2,'PIB Mpal 2015-2020 Cons'!$E$5:$E$759,$A20)</f>
        <v>11.010373286781205</v>
      </c>
      <c r="Q20" s="319">
        <f>SUMIFS('PIB Mpal 2015-2020 Cons'!J$5:J$759,'PIB Mpal 2015-2020 Cons'!$A$5:$A$759,$W$2,'PIB Mpal 2015-2020 Cons'!$E$5:$E$759,$A20)</f>
        <v>231.94940214976452</v>
      </c>
      <c r="R20" s="192">
        <f>SUMIFS('PIB Mpal 2015-2020 Cons'!M$5:M$759,'PIB Mpal 2015-2020 Cons'!$A$5:$A$759,$W$2,'PIB Mpal 2015-2020 Cons'!$E$5:$E$759,$A20)</f>
        <v>36.80910578415334</v>
      </c>
      <c r="S20" s="143">
        <f>SUMIFS('PIB Mpal 2015-2020 Cons'!V$5:V$759,'PIB Mpal 2015-2020 Cons'!$A$5:$A$759,$W$2,'PIB Mpal 2015-2020 Cons'!$E$5:$E$759,$A20)</f>
        <v>339.53907856530736</v>
      </c>
      <c r="T20" s="249">
        <f>SUMIFS('PIB Mpal 2015-2020 Cons'!W$5:W$759,'PIB Mpal 2015-2020 Cons'!$A$5:$A$759,$W$2,'PIB Mpal 2015-2020 Cons'!$E$5:$E$759,$A20)</f>
        <v>608.2975864992252</v>
      </c>
      <c r="U20" s="141">
        <f>SUMIFS('PIB Mpal 2015-2020 Cons'!X$5:X$759,'PIB Mpal 2015-2020 Cons'!$A$5:$A$759,$W$2,'PIB Mpal 2015-2020 Cons'!$E$5:$E$759,$A20)</f>
        <v>65.56814235147644</v>
      </c>
      <c r="V20" s="143">
        <f>SUMIFS('PIB Mpal 2015-2020 Cons'!Y$5:Y$759,'PIB Mpal 2015-2020 Cons'!$A$5:$A$759,$W$2,'PIB Mpal 2015-2020 Cons'!$E$5:$E$759,$A20)</f>
        <v>728.8071913787645</v>
      </c>
      <c r="W20" s="185">
        <f t="shared" si="3"/>
        <v>0.005623196968524594</v>
      </c>
      <c r="X20" s="379">
        <f>INDEX(POBLACION!$C$4:$W$128,MATCH(A20,POBLACION!$A$4:$A$128,0),MATCH($W$2,POBLACION!$C$3:$W$3,0))</f>
        <v>52925</v>
      </c>
      <c r="Y20" s="369">
        <f t="shared" si="5"/>
        <v>11493.577449205955</v>
      </c>
      <c r="Z20" s="381">
        <f t="shared" si="6"/>
        <v>13770.565732239293</v>
      </c>
      <c r="AA20" s="384">
        <f t="shared" si="7"/>
        <v>4.060455226654347</v>
      </c>
      <c r="AB20" s="384">
        <f t="shared" si="7"/>
        <v>4.138951782620235</v>
      </c>
    </row>
    <row r="21" spans="1:28" ht="15">
      <c r="A21" s="117" t="s">
        <v>205</v>
      </c>
      <c r="B21" s="114" t="s">
        <v>39</v>
      </c>
      <c r="C21" s="115" t="s">
        <v>368</v>
      </c>
      <c r="D21" s="114" t="s">
        <v>43</v>
      </c>
      <c r="E21" s="141">
        <f>SUMIFS('PIB Mpal 2015-2020 Cons'!H$5:H$759,'PIB Mpal 2015-2020 Cons'!$A$5:$A$759,$W$2,'PIB Mpal 2015-2020 Cons'!$E$5:$E$759,$A21)</f>
        <v>17.569313347828377</v>
      </c>
      <c r="F21" s="141">
        <f>SUMIFS('PIB Mpal 2015-2020 Cons'!I$5:I$759,'PIB Mpal 2015-2020 Cons'!$A$5:$A$759,$W$2,'PIB Mpal 2015-2020 Cons'!$E$5:$E$759,$A21)</f>
        <v>43.964035105201084</v>
      </c>
      <c r="G21" s="141">
        <f>SUMIFS('PIB Mpal 2015-2020 Cons'!K$5:K$759,'PIB Mpal 2015-2020 Cons'!$A$5:$A$759,$W$2,'PIB Mpal 2015-2020 Cons'!$E$5:$E$759,$A21)</f>
        <v>7.291495383112077</v>
      </c>
      <c r="H21" s="141">
        <f>SUMIFS('PIB Mpal 2015-2020 Cons'!L$5:L$759,'PIB Mpal 2015-2020 Cons'!$A$5:$A$759,$W$2,'PIB Mpal 2015-2020 Cons'!$E$5:$E$759,$A21)</f>
        <v>13.105387308966437</v>
      </c>
      <c r="I21" s="141">
        <f>SUMIFS('PIB Mpal 2015-2020 Cons'!N$5:N$759,'PIB Mpal 2015-2020 Cons'!$A$5:$A$759,$W$2,'PIB Mpal 2015-2020 Cons'!$E$5:$E$759,$A21)</f>
        <v>14.390183931099752</v>
      </c>
      <c r="J21" s="141">
        <f>SUMIFS('PIB Mpal 2015-2020 Cons'!O$5:O$759,'PIB Mpal 2015-2020 Cons'!$A$5:$A$759,$W$2,'PIB Mpal 2015-2020 Cons'!$E$5:$E$759,$A21)</f>
        <v>44.286376890038916</v>
      </c>
      <c r="K21" s="141">
        <f>SUMIFS('PIB Mpal 2015-2020 Cons'!P$5:P$759,'PIB Mpal 2015-2020 Cons'!$A$5:$A$759,$W$2,'PIB Mpal 2015-2020 Cons'!$E$5:$E$759,$A21)</f>
        <v>6.395318688275304</v>
      </c>
      <c r="L21" s="141">
        <f>SUMIFS('PIB Mpal 2015-2020 Cons'!Q$5:Q$759,'PIB Mpal 2015-2020 Cons'!$A$5:$A$759,$W$2,'PIB Mpal 2015-2020 Cons'!$E$5:$E$759,$A21)</f>
        <v>4.459880416480221</v>
      </c>
      <c r="M21" s="141">
        <f>SUMIFS('PIB Mpal 2015-2020 Cons'!R$5:R$759,'PIB Mpal 2015-2020 Cons'!$A$5:$A$759,$W$2,'PIB Mpal 2015-2020 Cons'!$E$5:$E$759,$A21)</f>
        <v>18.17127866019336</v>
      </c>
      <c r="N21" s="141">
        <f>SUMIFS('PIB Mpal 2015-2020 Cons'!S$5:S$759,'PIB Mpal 2015-2020 Cons'!$A$5:$A$759,$W$2,'PIB Mpal 2015-2020 Cons'!$E$5:$E$759,$A21)</f>
        <v>24.70685907222013</v>
      </c>
      <c r="O21" s="141">
        <f>SUMIFS('PIB Mpal 2015-2020 Cons'!T$5:T$759,'PIB Mpal 2015-2020 Cons'!$A$5:$A$759,$W$2,'PIB Mpal 2015-2020 Cons'!$E$5:$E$759,$A21)</f>
        <v>43.84405003894733</v>
      </c>
      <c r="P21" s="246">
        <f>SUMIFS('PIB Mpal 2015-2020 Cons'!U$5:U$759,'PIB Mpal 2015-2020 Cons'!$A$5:$A$759,$W$2,'PIB Mpal 2015-2020 Cons'!$E$5:$E$759,$A21)</f>
        <v>5.786638184108003</v>
      </c>
      <c r="Q21" s="319">
        <f>SUMIFS('PIB Mpal 2015-2020 Cons'!J$5:J$759,'PIB Mpal 2015-2020 Cons'!$A$5:$A$759,$W$2,'PIB Mpal 2015-2020 Cons'!$E$5:$E$759,$A21)</f>
        <v>61.53334845302946</v>
      </c>
      <c r="R21" s="192">
        <f>SUMIFS('PIB Mpal 2015-2020 Cons'!M$5:M$759,'PIB Mpal 2015-2020 Cons'!$A$5:$A$759,$W$2,'PIB Mpal 2015-2020 Cons'!$E$5:$E$759,$A21)</f>
        <v>20.396882692078513</v>
      </c>
      <c r="S21" s="143">
        <f>SUMIFS('PIB Mpal 2015-2020 Cons'!V$5:V$759,'PIB Mpal 2015-2020 Cons'!$A$5:$A$759,$W$2,'PIB Mpal 2015-2020 Cons'!$E$5:$E$759,$A21)</f>
        <v>162.040585881363</v>
      </c>
      <c r="T21" s="249">
        <f>SUMIFS('PIB Mpal 2015-2020 Cons'!W$5:W$759,'PIB Mpal 2015-2020 Cons'!$A$5:$A$759,$W$2,'PIB Mpal 2015-2020 Cons'!$E$5:$E$759,$A21)</f>
        <v>243.97081702647097</v>
      </c>
      <c r="U21" s="141">
        <f>SUMIFS('PIB Mpal 2015-2020 Cons'!X$5:X$759,'PIB Mpal 2015-2020 Cons'!$A$5:$A$759,$W$2,'PIB Mpal 2015-2020 Cons'!$E$5:$E$759,$A21)</f>
        <v>25.522995704659916</v>
      </c>
      <c r="V21" s="143">
        <f>SUMIFS('PIB Mpal 2015-2020 Cons'!Y$5:Y$759,'PIB Mpal 2015-2020 Cons'!$A$5:$A$759,$W$2,'PIB Mpal 2015-2020 Cons'!$E$5:$E$759,$A21)</f>
        <v>283.6948242615317</v>
      </c>
      <c r="W21" s="185">
        <f t="shared" si="3"/>
        <v>0.002188880536092971</v>
      </c>
      <c r="X21" s="379">
        <f>INDEX(POBLACION!$C$4:$W$128,MATCH(A21,POBLACION!$A$4:$A$128,0),MATCH($W$2,POBLACION!$C$3:$W$3,0))</f>
        <v>26652</v>
      </c>
      <c r="Y21" s="369">
        <f t="shared" si="5"/>
        <v>9153.940305660775</v>
      </c>
      <c r="Z21" s="381">
        <f t="shared" si="6"/>
        <v>10644.41033549196</v>
      </c>
      <c r="AA21" s="384">
        <f t="shared" si="7"/>
        <v>3.9616080759952945</v>
      </c>
      <c r="AB21" s="384">
        <f t="shared" si="7"/>
        <v>4.027121607988048</v>
      </c>
    </row>
    <row r="22" spans="1:28" ht="15">
      <c r="A22" s="117" t="s">
        <v>206</v>
      </c>
      <c r="B22" s="114" t="s">
        <v>39</v>
      </c>
      <c r="C22" s="115" t="s">
        <v>368</v>
      </c>
      <c r="D22" s="114" t="s">
        <v>44</v>
      </c>
      <c r="E22" s="141">
        <f>SUMIFS('PIB Mpal 2015-2020 Cons'!H$5:H$759,'PIB Mpal 2015-2020 Cons'!$A$5:$A$759,$W$2,'PIB Mpal 2015-2020 Cons'!$E$5:$E$759,$A22)</f>
        <v>19.35927138842141</v>
      </c>
      <c r="F22" s="141">
        <f>SUMIFS('PIB Mpal 2015-2020 Cons'!I$5:I$759,'PIB Mpal 2015-2020 Cons'!$A$5:$A$759,$W$2,'PIB Mpal 2015-2020 Cons'!$E$5:$E$759,$A22)</f>
        <v>27.87959699976619</v>
      </c>
      <c r="G22" s="141">
        <f>SUMIFS('PIB Mpal 2015-2020 Cons'!K$5:K$759,'PIB Mpal 2015-2020 Cons'!$A$5:$A$759,$W$2,'PIB Mpal 2015-2020 Cons'!$E$5:$E$759,$A22)</f>
        <v>4.430300088803124</v>
      </c>
      <c r="H22" s="141">
        <f>SUMIFS('PIB Mpal 2015-2020 Cons'!L$5:L$759,'PIB Mpal 2015-2020 Cons'!$A$5:$A$759,$W$2,'PIB Mpal 2015-2020 Cons'!$E$5:$E$759,$A22)</f>
        <v>17.09394707907694</v>
      </c>
      <c r="I22" s="141">
        <f>SUMIFS('PIB Mpal 2015-2020 Cons'!N$5:N$759,'PIB Mpal 2015-2020 Cons'!$A$5:$A$759,$W$2,'PIB Mpal 2015-2020 Cons'!$E$5:$E$759,$A22)</f>
        <v>7.84371021256856</v>
      </c>
      <c r="J22" s="141">
        <f>SUMIFS('PIB Mpal 2015-2020 Cons'!O$5:O$759,'PIB Mpal 2015-2020 Cons'!$A$5:$A$759,$W$2,'PIB Mpal 2015-2020 Cons'!$E$5:$E$759,$A22)</f>
        <v>39.84957950873323</v>
      </c>
      <c r="K22" s="141">
        <f>SUMIFS('PIB Mpal 2015-2020 Cons'!P$5:P$759,'PIB Mpal 2015-2020 Cons'!$A$5:$A$759,$W$2,'PIB Mpal 2015-2020 Cons'!$E$5:$E$759,$A22)</f>
        <v>8.575000587253118</v>
      </c>
      <c r="L22" s="141">
        <f>SUMIFS('PIB Mpal 2015-2020 Cons'!Q$5:Q$759,'PIB Mpal 2015-2020 Cons'!$A$5:$A$759,$W$2,'PIB Mpal 2015-2020 Cons'!$E$5:$E$759,$A22)</f>
        <v>6.027651517951253</v>
      </c>
      <c r="M22" s="141">
        <f>SUMIFS('PIB Mpal 2015-2020 Cons'!R$5:R$759,'PIB Mpal 2015-2020 Cons'!$A$5:$A$759,$W$2,'PIB Mpal 2015-2020 Cons'!$E$5:$E$759,$A22)</f>
        <v>30.707905434101534</v>
      </c>
      <c r="N22" s="141">
        <f>SUMIFS('PIB Mpal 2015-2020 Cons'!S$5:S$759,'PIB Mpal 2015-2020 Cons'!$A$5:$A$759,$W$2,'PIB Mpal 2015-2020 Cons'!$E$5:$E$759,$A22)</f>
        <v>28.626411285744854</v>
      </c>
      <c r="O22" s="141">
        <f>SUMIFS('PIB Mpal 2015-2020 Cons'!T$5:T$759,'PIB Mpal 2015-2020 Cons'!$A$5:$A$759,$W$2,'PIB Mpal 2015-2020 Cons'!$E$5:$E$759,$A22)</f>
        <v>64.33738112742209</v>
      </c>
      <c r="P22" s="246">
        <f>SUMIFS('PIB Mpal 2015-2020 Cons'!U$5:U$759,'PIB Mpal 2015-2020 Cons'!$A$5:$A$759,$W$2,'PIB Mpal 2015-2020 Cons'!$E$5:$E$759,$A22)</f>
        <v>7.429245737855573</v>
      </c>
      <c r="Q22" s="319">
        <f>SUMIFS('PIB Mpal 2015-2020 Cons'!J$5:J$759,'PIB Mpal 2015-2020 Cons'!$A$5:$A$759,$W$2,'PIB Mpal 2015-2020 Cons'!$E$5:$E$759,$A22)</f>
        <v>47.2388683881876</v>
      </c>
      <c r="R22" s="192">
        <f>SUMIFS('PIB Mpal 2015-2020 Cons'!M$5:M$759,'PIB Mpal 2015-2020 Cons'!$A$5:$A$759,$W$2,'PIB Mpal 2015-2020 Cons'!$E$5:$E$759,$A22)</f>
        <v>21.524247167880063</v>
      </c>
      <c r="S22" s="143">
        <f>SUMIFS('PIB Mpal 2015-2020 Cons'!V$5:V$759,'PIB Mpal 2015-2020 Cons'!$A$5:$A$759,$W$2,'PIB Mpal 2015-2020 Cons'!$E$5:$E$759,$A22)</f>
        <v>193.39688541163022</v>
      </c>
      <c r="T22" s="249">
        <f>SUMIFS('PIB Mpal 2015-2020 Cons'!W$5:W$759,'PIB Mpal 2015-2020 Cons'!$A$5:$A$759,$W$2,'PIB Mpal 2015-2020 Cons'!$E$5:$E$759,$A22)</f>
        <v>262.1600009676979</v>
      </c>
      <c r="U22" s="141">
        <f>SUMIFS('PIB Mpal 2015-2020 Cons'!X$5:X$759,'PIB Mpal 2015-2020 Cons'!$A$5:$A$759,$W$2,'PIB Mpal 2015-2020 Cons'!$E$5:$E$759,$A22)</f>
        <v>26.86689249932503</v>
      </c>
      <c r="V22" s="143">
        <f>SUMIFS('PIB Mpal 2015-2020 Cons'!Y$5:Y$759,'PIB Mpal 2015-2020 Cons'!$A$5:$A$759,$W$2,'PIB Mpal 2015-2020 Cons'!$E$5:$E$759,$A22)</f>
        <v>298.63258927905576</v>
      </c>
      <c r="W22" s="185">
        <f t="shared" si="3"/>
        <v>0.002304134605971406</v>
      </c>
      <c r="X22" s="379">
        <f>INDEX(POBLACION!$C$4:$W$128,MATCH(A22,POBLACION!$A$4:$A$128,0),MATCH($W$2,POBLACION!$C$3:$W$3,0))</f>
        <v>27517</v>
      </c>
      <c r="Y22" s="369">
        <f t="shared" si="5"/>
        <v>9527.201401595301</v>
      </c>
      <c r="Z22" s="381">
        <f t="shared" si="6"/>
        <v>10852.657967040584</v>
      </c>
      <c r="AA22" s="384">
        <f t="shared" si="7"/>
        <v>3.9789653461430627</v>
      </c>
      <c r="AB22" s="384">
        <f t="shared" si="7"/>
        <v>4.035536115977197</v>
      </c>
    </row>
    <row r="23" spans="1:28" ht="15" thickBot="1">
      <c r="A23" s="117" t="s">
        <v>207</v>
      </c>
      <c r="B23" s="154" t="s">
        <v>39</v>
      </c>
      <c r="C23" s="153" t="s">
        <v>368</v>
      </c>
      <c r="D23" s="154" t="s">
        <v>45</v>
      </c>
      <c r="E23" s="189">
        <f>SUMIFS('PIB Mpal 2015-2020 Cons'!H$5:H$759,'PIB Mpal 2015-2020 Cons'!$A$5:$A$759,$W$2,'PIB Mpal 2015-2020 Cons'!$E$5:$E$759,$A23)</f>
        <v>33.319552061525414</v>
      </c>
      <c r="F23" s="189">
        <f>SUMIFS('PIB Mpal 2015-2020 Cons'!I$5:I$759,'PIB Mpal 2015-2020 Cons'!$A$5:$A$759,$W$2,'PIB Mpal 2015-2020 Cons'!$E$5:$E$759,$A23)</f>
        <v>118.42682309476073</v>
      </c>
      <c r="G23" s="189">
        <f>SUMIFS('PIB Mpal 2015-2020 Cons'!K$5:K$759,'PIB Mpal 2015-2020 Cons'!$A$5:$A$759,$W$2,'PIB Mpal 2015-2020 Cons'!$E$5:$E$759,$A23)</f>
        <v>6.425546323345251</v>
      </c>
      <c r="H23" s="189">
        <f>SUMIFS('PIB Mpal 2015-2020 Cons'!L$5:L$759,'PIB Mpal 2015-2020 Cons'!$A$5:$A$759,$W$2,'PIB Mpal 2015-2020 Cons'!$E$5:$E$759,$A23)</f>
        <v>12.49936233002666</v>
      </c>
      <c r="I23" s="189">
        <f>SUMIFS('PIB Mpal 2015-2020 Cons'!N$5:N$759,'PIB Mpal 2015-2020 Cons'!$A$5:$A$759,$W$2,'PIB Mpal 2015-2020 Cons'!$E$5:$E$759,$A23)</f>
        <v>26.811752990840706</v>
      </c>
      <c r="J23" s="189">
        <f>SUMIFS('PIB Mpal 2015-2020 Cons'!O$5:O$759,'PIB Mpal 2015-2020 Cons'!$A$5:$A$759,$W$2,'PIB Mpal 2015-2020 Cons'!$E$5:$E$759,$A23)</f>
        <v>32.9582545869236</v>
      </c>
      <c r="K23" s="189">
        <f>SUMIFS('PIB Mpal 2015-2020 Cons'!P$5:P$759,'PIB Mpal 2015-2020 Cons'!$A$5:$A$759,$W$2,'PIB Mpal 2015-2020 Cons'!$E$5:$E$759,$A23)</f>
        <v>4.991127757129383</v>
      </c>
      <c r="L23" s="189">
        <f>SUMIFS('PIB Mpal 2015-2020 Cons'!Q$5:Q$759,'PIB Mpal 2015-2020 Cons'!$A$5:$A$759,$W$2,'PIB Mpal 2015-2020 Cons'!$E$5:$E$759,$A23)</f>
        <v>3.0336889656901773</v>
      </c>
      <c r="M23" s="189">
        <f>SUMIFS('PIB Mpal 2015-2020 Cons'!R$5:R$759,'PIB Mpal 2015-2020 Cons'!$A$5:$A$759,$W$2,'PIB Mpal 2015-2020 Cons'!$E$5:$E$759,$A23)</f>
        <v>15.862871725023691</v>
      </c>
      <c r="N23" s="189">
        <f>SUMIFS('PIB Mpal 2015-2020 Cons'!S$5:S$759,'PIB Mpal 2015-2020 Cons'!$A$5:$A$759,$W$2,'PIB Mpal 2015-2020 Cons'!$E$5:$E$759,$A23)</f>
        <v>29.62693857973567</v>
      </c>
      <c r="O23" s="189">
        <f>SUMIFS('PIB Mpal 2015-2020 Cons'!T$5:T$759,'PIB Mpal 2015-2020 Cons'!$A$5:$A$759,$W$2,'PIB Mpal 2015-2020 Cons'!$E$5:$E$759,$A23)</f>
        <v>41.96151633906558</v>
      </c>
      <c r="P23" s="247">
        <f>SUMIFS('PIB Mpal 2015-2020 Cons'!U$5:U$759,'PIB Mpal 2015-2020 Cons'!$A$5:$A$759,$W$2,'PIB Mpal 2015-2020 Cons'!$E$5:$E$759,$A23)</f>
        <v>4.423459324094994</v>
      </c>
      <c r="Q23" s="319">
        <f>SUMIFS('PIB Mpal 2015-2020 Cons'!J$5:J$759,'PIB Mpal 2015-2020 Cons'!$A$5:$A$759,$W$2,'PIB Mpal 2015-2020 Cons'!$E$5:$E$759,$A23)</f>
        <v>151.74637515628615</v>
      </c>
      <c r="R23" s="192">
        <f>SUMIFS('PIB Mpal 2015-2020 Cons'!M$5:M$759,'PIB Mpal 2015-2020 Cons'!$A$5:$A$759,$W$2,'PIB Mpal 2015-2020 Cons'!$E$5:$E$759,$A23)</f>
        <v>18.92490865337191</v>
      </c>
      <c r="S23" s="190">
        <f>SUMIFS('PIB Mpal 2015-2020 Cons'!V$5:V$759,'PIB Mpal 2015-2020 Cons'!$A$5:$A$759,$W$2,'PIB Mpal 2015-2020 Cons'!$E$5:$E$759,$A23)</f>
        <v>159.6696102685038</v>
      </c>
      <c r="T23" s="250">
        <f>SUMIFS('PIB Mpal 2015-2020 Cons'!W$5:W$759,'PIB Mpal 2015-2020 Cons'!$A$5:$A$759,$W$2,'PIB Mpal 2015-2020 Cons'!$E$5:$E$759,$A23)</f>
        <v>330.34089407816185</v>
      </c>
      <c r="U23" s="189">
        <f>SUMIFS('PIB Mpal 2015-2020 Cons'!X$5:X$759,'PIB Mpal 2015-2020 Cons'!$A$5:$A$759,$W$2,'PIB Mpal 2015-2020 Cons'!$E$5:$E$759,$A23)</f>
        <v>35.9770435054628</v>
      </c>
      <c r="V23" s="190">
        <f>SUMIFS('PIB Mpal 2015-2020 Cons'!Y$5:Y$759,'PIB Mpal 2015-2020 Cons'!$A$5:$A$759,$W$2,'PIB Mpal 2015-2020 Cons'!$E$5:$E$759,$A23)</f>
        <v>399.8943275551591</v>
      </c>
      <c r="W23" s="191">
        <f t="shared" si="3"/>
        <v>0.0030854313692820026</v>
      </c>
      <c r="X23" s="379">
        <f>INDEX(POBLACION!$C$4:$W$128,MATCH(A23,POBLACION!$A$4:$A$128,0),MATCH($W$2,POBLACION!$C$3:$W$3,0))</f>
        <v>25210</v>
      </c>
      <c r="Y23" s="369">
        <f t="shared" si="5"/>
        <v>13103.565810319787</v>
      </c>
      <c r="Z23" s="381">
        <f t="shared" si="6"/>
        <v>15862.527868114206</v>
      </c>
      <c r="AA23" s="384">
        <f t="shared" si="7"/>
        <v>4.117389494206768</v>
      </c>
      <c r="AB23" s="384">
        <f t="shared" si="7"/>
        <v>4.200372398094571</v>
      </c>
    </row>
    <row r="24" spans="1:28" ht="15" thickBot="1">
      <c r="A24" s="211" t="s">
        <v>46</v>
      </c>
      <c r="B24" s="206" t="s">
        <v>369</v>
      </c>
      <c r="C24" s="212"/>
      <c r="D24" s="213"/>
      <c r="E24" s="208">
        <f>SUM(E25:E30)</f>
        <v>92.75977139484775</v>
      </c>
      <c r="F24" s="208">
        <f aca="true" t="shared" si="10" ref="F24:V24">SUM(F25:F30)</f>
        <v>635.8947567925553</v>
      </c>
      <c r="G24" s="208">
        <f t="shared" si="10"/>
        <v>114.41701463702307</v>
      </c>
      <c r="H24" s="208">
        <f t="shared" si="10"/>
        <v>63.81396696328256</v>
      </c>
      <c r="I24" s="208">
        <f t="shared" si="10"/>
        <v>116.28418869129591</v>
      </c>
      <c r="J24" s="208">
        <f t="shared" si="10"/>
        <v>262.29587977586453</v>
      </c>
      <c r="K24" s="208">
        <f t="shared" si="10"/>
        <v>33.29941252335407</v>
      </c>
      <c r="L24" s="208">
        <f t="shared" si="10"/>
        <v>29.489452408329285</v>
      </c>
      <c r="M24" s="208">
        <f t="shared" si="10"/>
        <v>113.43103703550915</v>
      </c>
      <c r="N24" s="208">
        <f t="shared" si="10"/>
        <v>186.13415575369393</v>
      </c>
      <c r="O24" s="208">
        <f t="shared" si="10"/>
        <v>201.81436690531459</v>
      </c>
      <c r="P24" s="218">
        <f t="shared" si="10"/>
        <v>46.94161649055241</v>
      </c>
      <c r="Q24" s="289">
        <f t="shared" si="10"/>
        <v>728.6545281874031</v>
      </c>
      <c r="R24" s="208">
        <f t="shared" si="10"/>
        <v>178.23098160030563</v>
      </c>
      <c r="S24" s="209">
        <f t="shared" si="10"/>
        <v>989.6901095839138</v>
      </c>
      <c r="T24" s="282">
        <f t="shared" si="10"/>
        <v>1896.5756193716225</v>
      </c>
      <c r="U24" s="208">
        <f t="shared" si="10"/>
        <v>203.82256584591</v>
      </c>
      <c r="V24" s="209">
        <f t="shared" si="10"/>
        <v>2265.5415699116656</v>
      </c>
      <c r="W24" s="210">
        <f t="shared" si="3"/>
        <v>0.017480050469717314</v>
      </c>
      <c r="X24" s="309">
        <f aca="true" t="shared" si="11" ref="X24">SUM(X25:X30)</f>
        <v>105361</v>
      </c>
      <c r="Y24" s="369">
        <f t="shared" si="5"/>
        <v>18000.73669926844</v>
      </c>
      <c r="Z24" s="381">
        <f t="shared" si="6"/>
        <v>21502.658193370084</v>
      </c>
      <c r="AA24" s="384">
        <f t="shared" si="7"/>
        <v>4.255290279429972</v>
      </c>
      <c r="AB24" s="384">
        <f t="shared" si="7"/>
        <v>4.332492151420383</v>
      </c>
    </row>
    <row r="25" spans="1:28" ht="15">
      <c r="A25" s="117" t="s">
        <v>208</v>
      </c>
      <c r="B25" s="196" t="s">
        <v>48</v>
      </c>
      <c r="C25" s="203" t="s">
        <v>370</v>
      </c>
      <c r="D25" s="196" t="s">
        <v>49</v>
      </c>
      <c r="E25" s="204">
        <f>SUMIFS('PIB Mpal 2015-2020 Cons'!H$5:H$759,'PIB Mpal 2015-2020 Cons'!$A$5:$A$759,$W$2,'PIB Mpal 2015-2020 Cons'!$E$5:$E$759,$A25)</f>
        <v>5.761716716592042</v>
      </c>
      <c r="F25" s="204">
        <f>SUMIFS('PIB Mpal 2015-2020 Cons'!I$5:I$759,'PIB Mpal 2015-2020 Cons'!$A$5:$A$759,$W$2,'PIB Mpal 2015-2020 Cons'!$E$5:$E$759,$A25)</f>
        <v>0.15525428327181895</v>
      </c>
      <c r="G25" s="204">
        <f>SUMIFS('PIB Mpal 2015-2020 Cons'!K$5:K$759,'PIB Mpal 2015-2020 Cons'!$A$5:$A$759,$W$2,'PIB Mpal 2015-2020 Cons'!$E$5:$E$759,$A25)</f>
        <v>0.9791660784817916</v>
      </c>
      <c r="H25" s="204">
        <f>SUMIFS('PIB Mpal 2015-2020 Cons'!L$5:L$759,'PIB Mpal 2015-2020 Cons'!$A$5:$A$759,$W$2,'PIB Mpal 2015-2020 Cons'!$E$5:$E$759,$A25)</f>
        <v>3.2887658977129144</v>
      </c>
      <c r="I25" s="204">
        <f>SUMIFS('PIB Mpal 2015-2020 Cons'!N$5:N$759,'PIB Mpal 2015-2020 Cons'!$A$5:$A$759,$W$2,'PIB Mpal 2015-2020 Cons'!$E$5:$E$759,$A25)</f>
        <v>2.551907344027001</v>
      </c>
      <c r="J25" s="204">
        <f>SUMIFS('PIB Mpal 2015-2020 Cons'!O$5:O$759,'PIB Mpal 2015-2020 Cons'!$A$5:$A$759,$W$2,'PIB Mpal 2015-2020 Cons'!$E$5:$E$759,$A25)</f>
        <v>5.6185808080249116</v>
      </c>
      <c r="K25" s="204">
        <f>SUMIFS('PIB Mpal 2015-2020 Cons'!P$5:P$759,'PIB Mpal 2015-2020 Cons'!$A$5:$A$759,$W$2,'PIB Mpal 2015-2020 Cons'!$E$5:$E$759,$A25)</f>
        <v>1.2695314649245608</v>
      </c>
      <c r="L25" s="204">
        <f>SUMIFS('PIB Mpal 2015-2020 Cons'!Q$5:Q$759,'PIB Mpal 2015-2020 Cons'!$A$5:$A$759,$W$2,'PIB Mpal 2015-2020 Cons'!$E$5:$E$759,$A25)</f>
        <v>1.0103289509983735</v>
      </c>
      <c r="M25" s="204">
        <f>SUMIFS('PIB Mpal 2015-2020 Cons'!R$5:R$759,'PIB Mpal 2015-2020 Cons'!$A$5:$A$759,$W$2,'PIB Mpal 2015-2020 Cons'!$E$5:$E$759,$A25)</f>
        <v>5.9172758487642305</v>
      </c>
      <c r="N25" s="204">
        <f>SUMIFS('PIB Mpal 2015-2020 Cons'!S$5:S$759,'PIB Mpal 2015-2020 Cons'!$A$5:$A$759,$W$2,'PIB Mpal 2015-2020 Cons'!$E$5:$E$759,$A25)</f>
        <v>5.131592621330427</v>
      </c>
      <c r="O25" s="204">
        <f>SUMIFS('PIB Mpal 2015-2020 Cons'!T$5:T$759,'PIB Mpal 2015-2020 Cons'!$A$5:$A$759,$W$2,'PIB Mpal 2015-2020 Cons'!$E$5:$E$759,$A25)</f>
        <v>11.098961492657232</v>
      </c>
      <c r="P25" s="278">
        <f>SUMIFS('PIB Mpal 2015-2020 Cons'!U$5:U$759,'PIB Mpal 2015-2020 Cons'!$A$5:$A$759,$W$2,'PIB Mpal 2015-2020 Cons'!$E$5:$E$759,$A25)</f>
        <v>1.4432016275859478</v>
      </c>
      <c r="Q25" s="319">
        <f>SUMIFS('PIB Mpal 2015-2020 Cons'!J$5:J$759,'PIB Mpal 2015-2020 Cons'!$A$5:$A$759,$W$2,'PIB Mpal 2015-2020 Cons'!$E$5:$E$759,$A25)</f>
        <v>5.916970999863861</v>
      </c>
      <c r="R25" s="192">
        <f>SUMIFS('PIB Mpal 2015-2020 Cons'!M$5:M$759,'PIB Mpal 2015-2020 Cons'!$A$5:$A$759,$W$2,'PIB Mpal 2015-2020 Cons'!$E$5:$E$759,$A25)</f>
        <v>4.267931976194706</v>
      </c>
      <c r="S25" s="205">
        <f>SUMIFS('PIB Mpal 2015-2020 Cons'!V$5:V$759,'PIB Mpal 2015-2020 Cons'!$A$5:$A$759,$W$2,'PIB Mpal 2015-2020 Cons'!$E$5:$E$759,$A25)</f>
        <v>34.041380158312684</v>
      </c>
      <c r="T25" s="283">
        <f>SUMIFS('PIB Mpal 2015-2020 Cons'!W$5:W$759,'PIB Mpal 2015-2020 Cons'!$A$5:$A$759,$W$2,'PIB Mpal 2015-2020 Cons'!$E$5:$E$759,$A25)</f>
        <v>44.22628313437126</v>
      </c>
      <c r="U25" s="204">
        <f>SUMIFS('PIB Mpal 2015-2020 Cons'!X$5:X$759,'PIB Mpal 2015-2020 Cons'!$A$5:$A$759,$W$2,'PIB Mpal 2015-2020 Cons'!$E$5:$E$759,$A25)</f>
        <v>4.4530479303739865</v>
      </c>
      <c r="V25" s="205">
        <f>SUMIFS('PIB Mpal 2015-2020 Cons'!Y$5:Y$759,'PIB Mpal 2015-2020 Cons'!$A$5:$A$759,$W$2,'PIB Mpal 2015-2020 Cons'!$E$5:$E$759,$A25)</f>
        <v>49.49680088274613</v>
      </c>
      <c r="W25" s="194">
        <f t="shared" si="3"/>
        <v>0.0003818983456364853</v>
      </c>
      <c r="X25" s="379">
        <f>INDEX(POBLACION!$C$4:$W$128,MATCH(A25,POBLACION!$A$4:$A$128,0),MATCH($W$2,POBLACION!$C$3:$W$3,0))</f>
        <v>4537</v>
      </c>
      <c r="Y25" s="369">
        <f t="shared" si="5"/>
        <v>9747.91340850149</v>
      </c>
      <c r="Z25" s="381">
        <f t="shared" si="6"/>
        <v>10909.58802793611</v>
      </c>
      <c r="AA25" s="384">
        <f t="shared" si="7"/>
        <v>3.988911662657023</v>
      </c>
      <c r="AB25" s="384">
        <f t="shared" si="7"/>
        <v>4.037808350902533</v>
      </c>
    </row>
    <row r="26" spans="1:28" ht="15">
      <c r="A26" s="117" t="s">
        <v>209</v>
      </c>
      <c r="B26" s="114" t="s">
        <v>48</v>
      </c>
      <c r="C26" s="115" t="s">
        <v>370</v>
      </c>
      <c r="D26" s="114" t="s">
        <v>50</v>
      </c>
      <c r="E26" s="141">
        <f>SUMIFS('PIB Mpal 2015-2020 Cons'!H$5:H$759,'PIB Mpal 2015-2020 Cons'!$A$5:$A$759,$W$2,'PIB Mpal 2015-2020 Cons'!$E$5:$E$759,$A26)</f>
        <v>17.376283242658737</v>
      </c>
      <c r="F26" s="141">
        <f>SUMIFS('PIB Mpal 2015-2020 Cons'!I$5:I$759,'PIB Mpal 2015-2020 Cons'!$A$5:$A$759,$W$2,'PIB Mpal 2015-2020 Cons'!$E$5:$E$759,$A26)</f>
        <v>0</v>
      </c>
      <c r="G26" s="141">
        <f>SUMIFS('PIB Mpal 2015-2020 Cons'!K$5:K$759,'PIB Mpal 2015-2020 Cons'!$A$5:$A$759,$W$2,'PIB Mpal 2015-2020 Cons'!$E$5:$E$759,$A26)</f>
        <v>1.2892973800787508</v>
      </c>
      <c r="H26" s="141">
        <f>SUMIFS('PIB Mpal 2015-2020 Cons'!L$5:L$759,'PIB Mpal 2015-2020 Cons'!$A$5:$A$759,$W$2,'PIB Mpal 2015-2020 Cons'!$E$5:$E$759,$A26)</f>
        <v>7.10904482577821</v>
      </c>
      <c r="I26" s="141">
        <f>SUMIFS('PIB Mpal 2015-2020 Cons'!N$5:N$759,'PIB Mpal 2015-2020 Cons'!$A$5:$A$759,$W$2,'PIB Mpal 2015-2020 Cons'!$E$5:$E$759,$A26)</f>
        <v>2.4783150659566378</v>
      </c>
      <c r="J26" s="141">
        <f>SUMIFS('PIB Mpal 2015-2020 Cons'!O$5:O$759,'PIB Mpal 2015-2020 Cons'!$A$5:$A$759,$W$2,'PIB Mpal 2015-2020 Cons'!$E$5:$E$759,$A26)</f>
        <v>17.159155477158446</v>
      </c>
      <c r="K26" s="141">
        <f>SUMIFS('PIB Mpal 2015-2020 Cons'!P$5:P$759,'PIB Mpal 2015-2020 Cons'!$A$5:$A$759,$W$2,'PIB Mpal 2015-2020 Cons'!$E$5:$E$759,$A26)</f>
        <v>2.070486330882534</v>
      </c>
      <c r="L26" s="141">
        <f>SUMIFS('PIB Mpal 2015-2020 Cons'!Q$5:Q$759,'PIB Mpal 2015-2020 Cons'!$A$5:$A$759,$W$2,'PIB Mpal 2015-2020 Cons'!$E$5:$E$759,$A26)</f>
        <v>1.4678900157830999</v>
      </c>
      <c r="M26" s="141">
        <f>SUMIFS('PIB Mpal 2015-2020 Cons'!R$5:R$759,'PIB Mpal 2015-2020 Cons'!$A$5:$A$759,$W$2,'PIB Mpal 2015-2020 Cons'!$E$5:$E$759,$A26)</f>
        <v>9.87891049274467</v>
      </c>
      <c r="N26" s="141">
        <f>SUMIFS('PIB Mpal 2015-2020 Cons'!S$5:S$759,'PIB Mpal 2015-2020 Cons'!$A$5:$A$759,$W$2,'PIB Mpal 2015-2020 Cons'!$E$5:$E$759,$A26)</f>
        <v>8.159546370394551</v>
      </c>
      <c r="O26" s="141">
        <f>SUMIFS('PIB Mpal 2015-2020 Cons'!T$5:T$759,'PIB Mpal 2015-2020 Cons'!$A$5:$A$759,$W$2,'PIB Mpal 2015-2020 Cons'!$E$5:$E$759,$A26)</f>
        <v>16.057632501148415</v>
      </c>
      <c r="P26" s="246">
        <f>SUMIFS('PIB Mpal 2015-2020 Cons'!U$5:U$759,'PIB Mpal 2015-2020 Cons'!$A$5:$A$759,$W$2,'PIB Mpal 2015-2020 Cons'!$E$5:$E$759,$A26)</f>
        <v>2.9730103764227445</v>
      </c>
      <c r="Q26" s="319">
        <f>SUMIFS('PIB Mpal 2015-2020 Cons'!J$5:J$759,'PIB Mpal 2015-2020 Cons'!$A$5:$A$759,$W$2,'PIB Mpal 2015-2020 Cons'!$E$5:$E$759,$A26)</f>
        <v>17.376283242658737</v>
      </c>
      <c r="R26" s="192">
        <f>SUMIFS('PIB Mpal 2015-2020 Cons'!M$5:M$759,'PIB Mpal 2015-2020 Cons'!$A$5:$A$759,$W$2,'PIB Mpal 2015-2020 Cons'!$E$5:$E$759,$A26)</f>
        <v>8.398342205856961</v>
      </c>
      <c r="S26" s="143">
        <f>SUMIFS('PIB Mpal 2015-2020 Cons'!V$5:V$759,'PIB Mpal 2015-2020 Cons'!$A$5:$A$759,$W$2,'PIB Mpal 2015-2020 Cons'!$E$5:$E$759,$A26)</f>
        <v>60.24494663049111</v>
      </c>
      <c r="T26" s="249">
        <f>SUMIFS('PIB Mpal 2015-2020 Cons'!W$5:W$759,'PIB Mpal 2015-2020 Cons'!$A$5:$A$759,$W$2,'PIB Mpal 2015-2020 Cons'!$E$5:$E$759,$A26)</f>
        <v>86.01957207900679</v>
      </c>
      <c r="U26" s="141">
        <f>SUMIFS('PIB Mpal 2015-2020 Cons'!X$5:X$759,'PIB Mpal 2015-2020 Cons'!$A$5:$A$759,$W$2,'PIB Mpal 2015-2020 Cons'!$E$5:$E$759,$A26)</f>
        <v>8.71429038139687</v>
      </c>
      <c r="V26" s="143">
        <f>SUMIFS('PIB Mpal 2015-2020 Cons'!Y$5:Y$759,'PIB Mpal 2015-2020 Cons'!$A$5:$A$759,$W$2,'PIB Mpal 2015-2020 Cons'!$E$5:$E$759,$A26)</f>
        <v>96.86163393798434</v>
      </c>
      <c r="W26" s="185">
        <f t="shared" si="3"/>
        <v>0.0007473472446066244</v>
      </c>
      <c r="X26" s="379">
        <f>INDEX(POBLACION!$C$4:$W$128,MATCH(A26,POBLACION!$A$4:$A$128,0),MATCH($W$2,POBLACION!$C$3:$W$3,0))</f>
        <v>8218</v>
      </c>
      <c r="Y26" s="369">
        <f t="shared" si="5"/>
        <v>10467.214903748696</v>
      </c>
      <c r="Z26" s="381">
        <f t="shared" si="6"/>
        <v>11786.521530540806</v>
      </c>
      <c r="AA26" s="384">
        <f t="shared" si="7"/>
        <v>4.0198311408157235</v>
      </c>
      <c r="AB26" s="384">
        <f t="shared" si="7"/>
        <v>4.071385653866283</v>
      </c>
    </row>
    <row r="27" spans="1:28" ht="15">
      <c r="A27" s="117" t="s">
        <v>210</v>
      </c>
      <c r="B27" s="114" t="s">
        <v>48</v>
      </c>
      <c r="C27" s="115" t="s">
        <v>370</v>
      </c>
      <c r="D27" s="114" t="s">
        <v>52</v>
      </c>
      <c r="E27" s="141">
        <f>SUMIFS('PIB Mpal 2015-2020 Cons'!H$5:H$759,'PIB Mpal 2015-2020 Cons'!$A$5:$A$759,$W$2,'PIB Mpal 2015-2020 Cons'!$E$5:$E$759,$A27)</f>
        <v>25.979433975961946</v>
      </c>
      <c r="F27" s="141">
        <f>SUMIFS('PIB Mpal 2015-2020 Cons'!I$5:I$759,'PIB Mpal 2015-2020 Cons'!$A$5:$A$759,$W$2,'PIB Mpal 2015-2020 Cons'!$E$5:$E$759,$A27)</f>
        <v>47.64714442092881</v>
      </c>
      <c r="G27" s="141">
        <f>SUMIFS('PIB Mpal 2015-2020 Cons'!K$5:K$759,'PIB Mpal 2015-2020 Cons'!$A$5:$A$759,$W$2,'PIB Mpal 2015-2020 Cons'!$E$5:$E$759,$A27)</f>
        <v>41.62711806277312</v>
      </c>
      <c r="H27" s="141">
        <f>SUMIFS('PIB Mpal 2015-2020 Cons'!L$5:L$759,'PIB Mpal 2015-2020 Cons'!$A$5:$A$759,$W$2,'PIB Mpal 2015-2020 Cons'!$E$5:$E$759,$A27)</f>
        <v>18.81022353785066</v>
      </c>
      <c r="I27" s="141">
        <f>SUMIFS('PIB Mpal 2015-2020 Cons'!N$5:N$759,'PIB Mpal 2015-2020 Cons'!$A$5:$A$759,$W$2,'PIB Mpal 2015-2020 Cons'!$E$5:$E$759,$A27)</f>
        <v>38.056136327908234</v>
      </c>
      <c r="J27" s="141">
        <f>SUMIFS('PIB Mpal 2015-2020 Cons'!O$5:O$759,'PIB Mpal 2015-2020 Cons'!$A$5:$A$759,$W$2,'PIB Mpal 2015-2020 Cons'!$E$5:$E$759,$A27)</f>
        <v>135.76434504223425</v>
      </c>
      <c r="K27" s="141">
        <f>SUMIFS('PIB Mpal 2015-2020 Cons'!P$5:P$759,'PIB Mpal 2015-2020 Cons'!$A$5:$A$759,$W$2,'PIB Mpal 2015-2020 Cons'!$E$5:$E$759,$A27)</f>
        <v>14.942228613079998</v>
      </c>
      <c r="L27" s="141">
        <f>SUMIFS('PIB Mpal 2015-2020 Cons'!Q$5:Q$759,'PIB Mpal 2015-2020 Cons'!$A$5:$A$759,$W$2,'PIB Mpal 2015-2020 Cons'!$E$5:$E$759,$A27)</f>
        <v>20.906468608889927</v>
      </c>
      <c r="M27" s="141">
        <f>SUMIFS('PIB Mpal 2015-2020 Cons'!R$5:R$759,'PIB Mpal 2015-2020 Cons'!$A$5:$A$759,$W$2,'PIB Mpal 2015-2020 Cons'!$E$5:$E$759,$A27)</f>
        <v>44.90302802388821</v>
      </c>
      <c r="N27" s="141">
        <f>SUMIFS('PIB Mpal 2015-2020 Cons'!S$5:S$759,'PIB Mpal 2015-2020 Cons'!$A$5:$A$759,$W$2,'PIB Mpal 2015-2020 Cons'!$E$5:$E$759,$A27)</f>
        <v>61.03410652533606</v>
      </c>
      <c r="O27" s="141">
        <f>SUMIFS('PIB Mpal 2015-2020 Cons'!T$5:T$759,'PIB Mpal 2015-2020 Cons'!$A$5:$A$759,$W$2,'PIB Mpal 2015-2020 Cons'!$E$5:$E$759,$A27)</f>
        <v>74.5764515061834</v>
      </c>
      <c r="P27" s="246">
        <f>SUMIFS('PIB Mpal 2015-2020 Cons'!U$5:U$759,'PIB Mpal 2015-2020 Cons'!$A$5:$A$759,$W$2,'PIB Mpal 2015-2020 Cons'!$E$5:$E$759,$A27)</f>
        <v>17.941975569680746</v>
      </c>
      <c r="Q27" s="319">
        <f>SUMIFS('PIB Mpal 2015-2020 Cons'!J$5:J$759,'PIB Mpal 2015-2020 Cons'!$A$5:$A$759,$W$2,'PIB Mpal 2015-2020 Cons'!$E$5:$E$759,$A27)</f>
        <v>73.62657839689075</v>
      </c>
      <c r="R27" s="192">
        <f>SUMIFS('PIB Mpal 2015-2020 Cons'!M$5:M$759,'PIB Mpal 2015-2020 Cons'!$A$5:$A$759,$W$2,'PIB Mpal 2015-2020 Cons'!$E$5:$E$759,$A27)</f>
        <v>60.43734160062378</v>
      </c>
      <c r="S27" s="143">
        <f>SUMIFS('PIB Mpal 2015-2020 Cons'!V$5:V$759,'PIB Mpal 2015-2020 Cons'!$A$5:$A$759,$W$2,'PIB Mpal 2015-2020 Cons'!$E$5:$E$759,$A27)</f>
        <v>408.12474021720084</v>
      </c>
      <c r="T27" s="249">
        <f>SUMIFS('PIB Mpal 2015-2020 Cons'!W$5:W$759,'PIB Mpal 2015-2020 Cons'!$A$5:$A$759,$W$2,'PIB Mpal 2015-2020 Cons'!$E$5:$E$759,$A27)</f>
        <v>542.1886602147154</v>
      </c>
      <c r="U27" s="141">
        <f>SUMIFS('PIB Mpal 2015-2020 Cons'!X$5:X$759,'PIB Mpal 2015-2020 Cons'!$A$5:$A$759,$W$2,'PIB Mpal 2015-2020 Cons'!$E$5:$E$759,$A27)</f>
        <v>55.50843343565857</v>
      </c>
      <c r="V27" s="143">
        <f>SUMIFS('PIB Mpal 2015-2020 Cons'!Y$5:Y$759,'PIB Mpal 2015-2020 Cons'!$A$5:$A$759,$W$2,'PIB Mpal 2015-2020 Cons'!$E$5:$E$759,$A27)</f>
        <v>616.9908622972191</v>
      </c>
      <c r="W27" s="185">
        <f t="shared" si="3"/>
        <v>0.0047604650276756155</v>
      </c>
      <c r="X27" s="379">
        <f>INDEX(POBLACION!$C$4:$W$128,MATCH(A27,POBLACION!$A$4:$A$128,0),MATCH($W$2,POBLACION!$C$3:$W$3,0))</f>
        <v>40048</v>
      </c>
      <c r="Y27" s="369">
        <f t="shared" si="5"/>
        <v>13538.470340958735</v>
      </c>
      <c r="Z27" s="381">
        <f t="shared" si="6"/>
        <v>15406.284016610545</v>
      </c>
      <c r="AA27" s="384">
        <f t="shared" si="7"/>
        <v>4.131569597878741</v>
      </c>
      <c r="AB27" s="384">
        <f t="shared" si="7"/>
        <v>4.187697899867503</v>
      </c>
    </row>
    <row r="28" spans="1:28" ht="15">
      <c r="A28" s="117" t="s">
        <v>211</v>
      </c>
      <c r="B28" s="114" t="s">
        <v>48</v>
      </c>
      <c r="C28" s="115" t="s">
        <v>370</v>
      </c>
      <c r="D28" s="114" t="s">
        <v>53</v>
      </c>
      <c r="E28" s="141">
        <f>SUMIFS('PIB Mpal 2015-2020 Cons'!H$5:H$759,'PIB Mpal 2015-2020 Cons'!$A$5:$A$759,$W$2,'PIB Mpal 2015-2020 Cons'!$E$5:$E$759,$A28)</f>
        <v>7.87603519763119</v>
      </c>
      <c r="F28" s="141">
        <f>SUMIFS('PIB Mpal 2015-2020 Cons'!I$5:I$759,'PIB Mpal 2015-2020 Cons'!$A$5:$A$759,$W$2,'PIB Mpal 2015-2020 Cons'!$E$5:$E$759,$A28)</f>
        <v>83.90518308447312</v>
      </c>
      <c r="G28" s="141">
        <f>SUMIFS('PIB Mpal 2015-2020 Cons'!K$5:K$759,'PIB Mpal 2015-2020 Cons'!$A$5:$A$759,$W$2,'PIB Mpal 2015-2020 Cons'!$E$5:$E$759,$A28)</f>
        <v>48.51926987746658</v>
      </c>
      <c r="H28" s="141">
        <f>SUMIFS('PIB Mpal 2015-2020 Cons'!L$5:L$759,'PIB Mpal 2015-2020 Cons'!$A$5:$A$759,$W$2,'PIB Mpal 2015-2020 Cons'!$E$5:$E$759,$A28)</f>
        <v>9.756996503056527</v>
      </c>
      <c r="I28" s="141">
        <f>SUMIFS('PIB Mpal 2015-2020 Cons'!N$5:N$759,'PIB Mpal 2015-2020 Cons'!$A$5:$A$759,$W$2,'PIB Mpal 2015-2020 Cons'!$E$5:$E$759,$A28)</f>
        <v>48.73713068059448</v>
      </c>
      <c r="J28" s="141">
        <f>SUMIFS('PIB Mpal 2015-2020 Cons'!O$5:O$759,'PIB Mpal 2015-2020 Cons'!$A$5:$A$759,$W$2,'PIB Mpal 2015-2020 Cons'!$E$5:$E$759,$A28)</f>
        <v>32.36864659271905</v>
      </c>
      <c r="K28" s="141">
        <f>SUMIFS('PIB Mpal 2015-2020 Cons'!P$5:P$759,'PIB Mpal 2015-2020 Cons'!$A$5:$A$759,$W$2,'PIB Mpal 2015-2020 Cons'!$E$5:$E$759,$A28)</f>
        <v>7.129443978192985</v>
      </c>
      <c r="L28" s="141">
        <f>SUMIFS('PIB Mpal 2015-2020 Cons'!Q$5:Q$759,'PIB Mpal 2015-2020 Cons'!$A$5:$A$759,$W$2,'PIB Mpal 2015-2020 Cons'!$E$5:$E$759,$A28)</f>
        <v>3.228660082355692</v>
      </c>
      <c r="M28" s="141">
        <f>SUMIFS('PIB Mpal 2015-2020 Cons'!R$5:R$759,'PIB Mpal 2015-2020 Cons'!$A$5:$A$759,$W$2,'PIB Mpal 2015-2020 Cons'!$E$5:$E$759,$A28)</f>
        <v>27.871968485919275</v>
      </c>
      <c r="N28" s="141">
        <f>SUMIFS('PIB Mpal 2015-2020 Cons'!S$5:S$759,'PIB Mpal 2015-2020 Cons'!$A$5:$A$759,$W$2,'PIB Mpal 2015-2020 Cons'!$E$5:$E$759,$A28)</f>
        <v>46.39358749458538</v>
      </c>
      <c r="O28" s="141">
        <f>SUMIFS('PIB Mpal 2015-2020 Cons'!T$5:T$759,'PIB Mpal 2015-2020 Cons'!$A$5:$A$759,$W$2,'PIB Mpal 2015-2020 Cons'!$E$5:$E$759,$A28)</f>
        <v>55.225637923612844</v>
      </c>
      <c r="P28" s="246">
        <f>SUMIFS('PIB Mpal 2015-2020 Cons'!U$5:U$759,'PIB Mpal 2015-2020 Cons'!$A$5:$A$759,$W$2,'PIB Mpal 2015-2020 Cons'!$E$5:$E$759,$A28)</f>
        <v>14.049580323426335</v>
      </c>
      <c r="Q28" s="319">
        <f>SUMIFS('PIB Mpal 2015-2020 Cons'!J$5:J$759,'PIB Mpal 2015-2020 Cons'!$A$5:$A$759,$W$2,'PIB Mpal 2015-2020 Cons'!$E$5:$E$759,$A28)</f>
        <v>91.78121828210432</v>
      </c>
      <c r="R28" s="192">
        <f>SUMIFS('PIB Mpal 2015-2020 Cons'!M$5:M$759,'PIB Mpal 2015-2020 Cons'!$A$5:$A$759,$W$2,'PIB Mpal 2015-2020 Cons'!$E$5:$E$759,$A28)</f>
        <v>58.276266380523104</v>
      </c>
      <c r="S28" s="143">
        <f>SUMIFS('PIB Mpal 2015-2020 Cons'!V$5:V$759,'PIB Mpal 2015-2020 Cons'!$A$5:$A$759,$W$2,'PIB Mpal 2015-2020 Cons'!$E$5:$E$759,$A28)</f>
        <v>235.00465556140605</v>
      </c>
      <c r="T28" s="249">
        <f>SUMIFS('PIB Mpal 2015-2020 Cons'!W$5:W$759,'PIB Mpal 2015-2020 Cons'!$A$5:$A$759,$W$2,'PIB Mpal 2015-2020 Cons'!$E$5:$E$759,$A28)</f>
        <v>385.06214022403344</v>
      </c>
      <c r="U28" s="141">
        <f>SUMIFS('PIB Mpal 2015-2020 Cons'!X$5:X$759,'PIB Mpal 2015-2020 Cons'!$A$5:$A$759,$W$2,'PIB Mpal 2015-2020 Cons'!$E$5:$E$759,$A28)</f>
        <v>40.24593618768109</v>
      </c>
      <c r="V28" s="143">
        <f>SUMIFS('PIB Mpal 2015-2020 Cons'!Y$5:Y$759,'PIB Mpal 2015-2020 Cons'!$A$5:$A$759,$W$2,'PIB Mpal 2015-2020 Cons'!$E$5:$E$759,$A28)</f>
        <v>447.3441901200914</v>
      </c>
      <c r="W28" s="185">
        <f t="shared" si="3"/>
        <v>0.003451536323360822</v>
      </c>
      <c r="X28" s="379">
        <f>INDEX(POBLACION!$C$4:$W$128,MATCH(A28,POBLACION!$A$4:$A$128,0),MATCH($W$2,POBLACION!$C$3:$W$3,0))</f>
        <v>14384</v>
      </c>
      <c r="Y28" s="369">
        <f t="shared" si="5"/>
        <v>26770.171038934473</v>
      </c>
      <c r="Z28" s="381">
        <f t="shared" si="6"/>
        <v>31100.12445217543</v>
      </c>
      <c r="AA28" s="384">
        <f t="shared" si="7"/>
        <v>4.427651145973191</v>
      </c>
      <c r="AB28" s="384">
        <f t="shared" si="7"/>
        <v>4.49276212692989</v>
      </c>
    </row>
    <row r="29" spans="1:28" ht="15">
      <c r="A29" s="117" t="s">
        <v>212</v>
      </c>
      <c r="B29" s="114" t="s">
        <v>48</v>
      </c>
      <c r="C29" s="115" t="s">
        <v>370</v>
      </c>
      <c r="D29" s="114" t="s">
        <v>54</v>
      </c>
      <c r="E29" s="141">
        <f>SUMIFS('PIB Mpal 2015-2020 Cons'!H$5:H$759,'PIB Mpal 2015-2020 Cons'!$A$5:$A$759,$W$2,'PIB Mpal 2015-2020 Cons'!$E$5:$E$759,$A29)</f>
        <v>9.995882395175407</v>
      </c>
      <c r="F29" s="141">
        <f>SUMIFS('PIB Mpal 2015-2020 Cons'!I$5:I$759,'PIB Mpal 2015-2020 Cons'!$A$5:$A$759,$W$2,'PIB Mpal 2015-2020 Cons'!$E$5:$E$759,$A29)</f>
        <v>5.268056761414259</v>
      </c>
      <c r="G29" s="141">
        <f>SUMIFS('PIB Mpal 2015-2020 Cons'!K$5:K$759,'PIB Mpal 2015-2020 Cons'!$A$5:$A$759,$W$2,'PIB Mpal 2015-2020 Cons'!$E$5:$E$759,$A29)</f>
        <v>17.258079917630248</v>
      </c>
      <c r="H29" s="141">
        <f>SUMIFS('PIB Mpal 2015-2020 Cons'!L$5:L$759,'PIB Mpal 2015-2020 Cons'!$A$5:$A$759,$W$2,'PIB Mpal 2015-2020 Cons'!$E$5:$E$759,$A29)</f>
        <v>8.929730882505918</v>
      </c>
      <c r="I29" s="141">
        <f>SUMIFS('PIB Mpal 2015-2020 Cons'!N$5:N$759,'PIB Mpal 2015-2020 Cons'!$A$5:$A$759,$W$2,'PIB Mpal 2015-2020 Cons'!$E$5:$E$759,$A29)</f>
        <v>11.665905213758263</v>
      </c>
      <c r="J29" s="141">
        <f>SUMIFS('PIB Mpal 2015-2020 Cons'!O$5:O$759,'PIB Mpal 2015-2020 Cons'!$A$5:$A$759,$W$2,'PIB Mpal 2015-2020 Cons'!$E$5:$E$759,$A29)</f>
        <v>51.703864142474146</v>
      </c>
      <c r="K29" s="141">
        <f>SUMIFS('PIB Mpal 2015-2020 Cons'!P$5:P$759,'PIB Mpal 2015-2020 Cons'!$A$5:$A$759,$W$2,'PIB Mpal 2015-2020 Cons'!$E$5:$E$759,$A29)</f>
        <v>4.324934196647478</v>
      </c>
      <c r="L29" s="141">
        <f>SUMIFS('PIB Mpal 2015-2020 Cons'!Q$5:Q$759,'PIB Mpal 2015-2020 Cons'!$A$5:$A$759,$W$2,'PIB Mpal 2015-2020 Cons'!$E$5:$E$759,$A29)</f>
        <v>1.4258176777592366</v>
      </c>
      <c r="M29" s="141">
        <f>SUMIFS('PIB Mpal 2015-2020 Cons'!R$5:R$759,'PIB Mpal 2015-2020 Cons'!$A$5:$A$759,$W$2,'PIB Mpal 2015-2020 Cons'!$E$5:$E$759,$A29)</f>
        <v>13.012933209716575</v>
      </c>
      <c r="N29" s="141">
        <f>SUMIFS('PIB Mpal 2015-2020 Cons'!S$5:S$759,'PIB Mpal 2015-2020 Cons'!$A$5:$A$759,$W$2,'PIB Mpal 2015-2020 Cons'!$E$5:$E$759,$A29)</f>
        <v>15.563692315836281</v>
      </c>
      <c r="O29" s="141">
        <f>SUMIFS('PIB Mpal 2015-2020 Cons'!T$5:T$759,'PIB Mpal 2015-2020 Cons'!$A$5:$A$759,$W$2,'PIB Mpal 2015-2020 Cons'!$E$5:$E$759,$A29)</f>
        <v>20.93914391887029</v>
      </c>
      <c r="P29" s="246">
        <f>SUMIFS('PIB Mpal 2015-2020 Cons'!U$5:U$759,'PIB Mpal 2015-2020 Cons'!$A$5:$A$759,$W$2,'PIB Mpal 2015-2020 Cons'!$E$5:$E$759,$A29)</f>
        <v>4.293738793310932</v>
      </c>
      <c r="Q29" s="319">
        <f>SUMIFS('PIB Mpal 2015-2020 Cons'!J$5:J$759,'PIB Mpal 2015-2020 Cons'!$A$5:$A$759,$W$2,'PIB Mpal 2015-2020 Cons'!$E$5:$E$759,$A29)</f>
        <v>15.263939156589666</v>
      </c>
      <c r="R29" s="192">
        <f>SUMIFS('PIB Mpal 2015-2020 Cons'!M$5:M$759,'PIB Mpal 2015-2020 Cons'!$A$5:$A$759,$W$2,'PIB Mpal 2015-2020 Cons'!$E$5:$E$759,$A29)</f>
        <v>26.187810800136166</v>
      </c>
      <c r="S29" s="143">
        <f>SUMIFS('PIB Mpal 2015-2020 Cons'!V$5:V$759,'PIB Mpal 2015-2020 Cons'!$A$5:$A$759,$W$2,'PIB Mpal 2015-2020 Cons'!$E$5:$E$759,$A29)</f>
        <v>122.9300294683732</v>
      </c>
      <c r="T29" s="249">
        <f>SUMIFS('PIB Mpal 2015-2020 Cons'!W$5:W$759,'PIB Mpal 2015-2020 Cons'!$A$5:$A$759,$W$2,'PIB Mpal 2015-2020 Cons'!$E$5:$E$759,$A29)</f>
        <v>164.38177942509904</v>
      </c>
      <c r="U29" s="141">
        <f>SUMIFS('PIB Mpal 2015-2020 Cons'!X$5:X$759,'PIB Mpal 2015-2020 Cons'!$A$5:$A$759,$W$2,'PIB Mpal 2015-2020 Cons'!$E$5:$E$759,$A29)</f>
        <v>16.66326991366062</v>
      </c>
      <c r="V29" s="143">
        <f>SUMIFS('PIB Mpal 2015-2020 Cons'!Y$5:Y$759,'PIB Mpal 2015-2020 Cons'!$A$5:$A$759,$W$2,'PIB Mpal 2015-2020 Cons'!$E$5:$E$759,$A29)</f>
        <v>185.2166351917954</v>
      </c>
      <c r="W29" s="185">
        <f t="shared" si="3"/>
        <v>0.0014290605716451449</v>
      </c>
      <c r="X29" s="379">
        <f>INDEX(POBLACION!$C$4:$W$128,MATCH(A29,POBLACION!$A$4:$A$128,0),MATCH($W$2,POBLACION!$C$3:$W$3,0))</f>
        <v>18550</v>
      </c>
      <c r="Y29" s="369">
        <f t="shared" si="5"/>
        <v>8861.551451487818</v>
      </c>
      <c r="Z29" s="381">
        <f t="shared" si="6"/>
        <v>9984.724269099483</v>
      </c>
      <c r="AA29" s="384">
        <f t="shared" si="7"/>
        <v>3.9475097634033554</v>
      </c>
      <c r="AB29" s="384">
        <f t="shared" si="7"/>
        <v>3.999336076211027</v>
      </c>
    </row>
    <row r="30" spans="1:28" ht="15" thickBot="1">
      <c r="A30" s="117" t="s">
        <v>213</v>
      </c>
      <c r="B30" s="154" t="s">
        <v>48</v>
      </c>
      <c r="C30" s="153" t="s">
        <v>370</v>
      </c>
      <c r="D30" s="154" t="s">
        <v>55</v>
      </c>
      <c r="E30" s="189">
        <f>SUMIFS('PIB Mpal 2015-2020 Cons'!H$5:H$759,'PIB Mpal 2015-2020 Cons'!$A$5:$A$759,$W$2,'PIB Mpal 2015-2020 Cons'!$E$5:$E$759,$A30)</f>
        <v>25.770419866828426</v>
      </c>
      <c r="F30" s="189">
        <f>SUMIFS('PIB Mpal 2015-2020 Cons'!I$5:I$759,'PIB Mpal 2015-2020 Cons'!$A$5:$A$759,$W$2,'PIB Mpal 2015-2020 Cons'!$E$5:$E$759,$A30)</f>
        <v>498.91911824246733</v>
      </c>
      <c r="G30" s="189">
        <f>SUMIFS('PIB Mpal 2015-2020 Cons'!K$5:K$759,'PIB Mpal 2015-2020 Cons'!$A$5:$A$759,$W$2,'PIB Mpal 2015-2020 Cons'!$E$5:$E$759,$A30)</f>
        <v>4.744083320592587</v>
      </c>
      <c r="H30" s="189">
        <f>SUMIFS('PIB Mpal 2015-2020 Cons'!L$5:L$759,'PIB Mpal 2015-2020 Cons'!$A$5:$A$759,$W$2,'PIB Mpal 2015-2020 Cons'!$E$5:$E$759,$A30)</f>
        <v>15.919205316378333</v>
      </c>
      <c r="I30" s="189">
        <f>SUMIFS('PIB Mpal 2015-2020 Cons'!N$5:N$759,'PIB Mpal 2015-2020 Cons'!$A$5:$A$759,$W$2,'PIB Mpal 2015-2020 Cons'!$E$5:$E$759,$A30)</f>
        <v>12.794794059051286</v>
      </c>
      <c r="J30" s="189">
        <f>SUMIFS('PIB Mpal 2015-2020 Cons'!O$5:O$759,'PIB Mpal 2015-2020 Cons'!$A$5:$A$759,$W$2,'PIB Mpal 2015-2020 Cons'!$E$5:$E$759,$A30)</f>
        <v>19.681287713253738</v>
      </c>
      <c r="K30" s="189">
        <f>SUMIFS('PIB Mpal 2015-2020 Cons'!P$5:P$759,'PIB Mpal 2015-2020 Cons'!$A$5:$A$759,$W$2,'PIB Mpal 2015-2020 Cons'!$E$5:$E$759,$A30)</f>
        <v>3.562787939626518</v>
      </c>
      <c r="L30" s="189">
        <f>SUMIFS('PIB Mpal 2015-2020 Cons'!Q$5:Q$759,'PIB Mpal 2015-2020 Cons'!$A$5:$A$759,$W$2,'PIB Mpal 2015-2020 Cons'!$E$5:$E$759,$A30)</f>
        <v>1.4502870725429562</v>
      </c>
      <c r="M30" s="189">
        <f>SUMIFS('PIB Mpal 2015-2020 Cons'!R$5:R$759,'PIB Mpal 2015-2020 Cons'!$A$5:$A$759,$W$2,'PIB Mpal 2015-2020 Cons'!$E$5:$E$759,$A30)</f>
        <v>11.846920974476172</v>
      </c>
      <c r="N30" s="189">
        <f>SUMIFS('PIB Mpal 2015-2020 Cons'!S$5:S$759,'PIB Mpal 2015-2020 Cons'!$A$5:$A$759,$W$2,'PIB Mpal 2015-2020 Cons'!$E$5:$E$759,$A30)</f>
        <v>49.851630426211244</v>
      </c>
      <c r="O30" s="189">
        <f>SUMIFS('PIB Mpal 2015-2020 Cons'!T$5:T$759,'PIB Mpal 2015-2020 Cons'!$A$5:$A$759,$W$2,'PIB Mpal 2015-2020 Cons'!$E$5:$E$759,$A30)</f>
        <v>23.916539562842416</v>
      </c>
      <c r="P30" s="247">
        <f>SUMIFS('PIB Mpal 2015-2020 Cons'!U$5:U$759,'PIB Mpal 2015-2020 Cons'!$A$5:$A$759,$W$2,'PIB Mpal 2015-2020 Cons'!$E$5:$E$759,$A30)</f>
        <v>6.240109800125706</v>
      </c>
      <c r="Q30" s="319">
        <f>SUMIFS('PIB Mpal 2015-2020 Cons'!J$5:J$759,'PIB Mpal 2015-2020 Cons'!$A$5:$A$759,$W$2,'PIB Mpal 2015-2020 Cons'!$E$5:$E$759,$A30)</f>
        <v>524.6895381092958</v>
      </c>
      <c r="R30" s="192">
        <f>SUMIFS('PIB Mpal 2015-2020 Cons'!M$5:M$759,'PIB Mpal 2015-2020 Cons'!$A$5:$A$759,$W$2,'PIB Mpal 2015-2020 Cons'!$E$5:$E$759,$A30)</f>
        <v>20.66328863697092</v>
      </c>
      <c r="S30" s="190">
        <f>SUMIFS('PIB Mpal 2015-2020 Cons'!V$5:V$759,'PIB Mpal 2015-2020 Cons'!$A$5:$A$759,$W$2,'PIB Mpal 2015-2020 Cons'!$E$5:$E$759,$A30)</f>
        <v>129.34435754813003</v>
      </c>
      <c r="T30" s="250">
        <f>SUMIFS('PIB Mpal 2015-2020 Cons'!W$5:W$759,'PIB Mpal 2015-2020 Cons'!$A$5:$A$759,$W$2,'PIB Mpal 2015-2020 Cons'!$E$5:$E$759,$A30)</f>
        <v>674.6971842943967</v>
      </c>
      <c r="U30" s="189">
        <f>SUMIFS('PIB Mpal 2015-2020 Cons'!X$5:X$759,'PIB Mpal 2015-2020 Cons'!$A$5:$A$759,$W$2,'PIB Mpal 2015-2020 Cons'!$E$5:$E$759,$A30)</f>
        <v>78.23758799713887</v>
      </c>
      <c r="V30" s="190">
        <f>SUMIFS('PIB Mpal 2015-2020 Cons'!Y$5:Y$759,'PIB Mpal 2015-2020 Cons'!$A$5:$A$759,$W$2,'PIB Mpal 2015-2020 Cons'!$E$5:$E$759,$A30)</f>
        <v>869.6314474818289</v>
      </c>
      <c r="W30" s="191">
        <f t="shared" si="3"/>
        <v>0.0067097429567926185</v>
      </c>
      <c r="X30" s="379">
        <f>INDEX(POBLACION!$C$4:$W$128,MATCH(A30,POBLACION!$A$4:$A$128,0),MATCH($W$2,POBLACION!$C$3:$W$3,0))</f>
        <v>19624</v>
      </c>
      <c r="Y30" s="369">
        <f t="shared" si="5"/>
        <v>34381.226268568935</v>
      </c>
      <c r="Z30" s="381">
        <f t="shared" si="6"/>
        <v>44314.68851823425</v>
      </c>
      <c r="AA30" s="384">
        <f t="shared" si="7"/>
        <v>4.536321362524836</v>
      </c>
      <c r="AB30" s="384">
        <f t="shared" si="7"/>
        <v>4.64654770105572</v>
      </c>
    </row>
    <row r="31" spans="1:28" ht="15" thickBot="1">
      <c r="A31" s="211" t="s">
        <v>56</v>
      </c>
      <c r="B31" s="214" t="s">
        <v>371</v>
      </c>
      <c r="C31" s="212"/>
      <c r="D31" s="207"/>
      <c r="E31" s="208">
        <f>SUM(E32:E41)</f>
        <v>247.67068445464892</v>
      </c>
      <c r="F31" s="208">
        <f aca="true" t="shared" si="12" ref="F31:V31">SUM(F32:F41)</f>
        <v>743.0923806356501</v>
      </c>
      <c r="G31" s="208">
        <f t="shared" si="12"/>
        <v>75.76968397193411</v>
      </c>
      <c r="H31" s="208">
        <f t="shared" si="12"/>
        <v>131.38110308064861</v>
      </c>
      <c r="I31" s="208">
        <f t="shared" si="12"/>
        <v>494.35013670401827</v>
      </c>
      <c r="J31" s="208">
        <f t="shared" si="12"/>
        <v>280.79887334266334</v>
      </c>
      <c r="K31" s="208">
        <f t="shared" si="12"/>
        <v>51.04504434598849</v>
      </c>
      <c r="L31" s="208">
        <f t="shared" si="12"/>
        <v>29.650457162565473</v>
      </c>
      <c r="M31" s="208">
        <f t="shared" si="12"/>
        <v>186.0602413959252</v>
      </c>
      <c r="N31" s="208">
        <f t="shared" si="12"/>
        <v>244.47235881259414</v>
      </c>
      <c r="O31" s="208">
        <f t="shared" si="12"/>
        <v>305.1907365875471</v>
      </c>
      <c r="P31" s="218">
        <f t="shared" si="12"/>
        <v>73.1387581122178</v>
      </c>
      <c r="Q31" s="289">
        <f t="shared" si="12"/>
        <v>990.7630650902989</v>
      </c>
      <c r="R31" s="208">
        <f t="shared" si="12"/>
        <v>207.15078705258273</v>
      </c>
      <c r="S31" s="209">
        <f t="shared" si="12"/>
        <v>1664.7066064635198</v>
      </c>
      <c r="T31" s="282">
        <f t="shared" si="12"/>
        <v>2862.6204586064014</v>
      </c>
      <c r="U31" s="208">
        <f t="shared" si="12"/>
        <v>307.1261499291261</v>
      </c>
      <c r="V31" s="209">
        <f t="shared" si="12"/>
        <v>3413.788130127231</v>
      </c>
      <c r="W31" s="210">
        <f t="shared" si="3"/>
        <v>0.02633948085528732</v>
      </c>
      <c r="X31" s="309">
        <f aca="true" t="shared" si="13" ref="X31">SUM(X32:X41)</f>
        <v>199335</v>
      </c>
      <c r="Y31" s="369">
        <f t="shared" si="5"/>
        <v>14360.852126352127</v>
      </c>
      <c r="Z31" s="381">
        <f t="shared" si="6"/>
        <v>17125.8842156532</v>
      </c>
      <c r="AA31" s="384">
        <f t="shared" si="7"/>
        <v>4.15718021029576</v>
      </c>
      <c r="AB31" s="384">
        <f t="shared" si="7"/>
        <v>4.233653003525955</v>
      </c>
    </row>
    <row r="32" spans="1:28" ht="15">
      <c r="A32" s="117" t="s">
        <v>214</v>
      </c>
      <c r="B32" s="196" t="s">
        <v>58</v>
      </c>
      <c r="C32" s="203" t="s">
        <v>370</v>
      </c>
      <c r="D32" s="196" t="s">
        <v>59</v>
      </c>
      <c r="E32" s="204">
        <f>SUMIFS('PIB Mpal 2015-2020 Cons'!H$5:H$759,'PIB Mpal 2015-2020 Cons'!$A$5:$A$759,$W$2,'PIB Mpal 2015-2020 Cons'!$E$5:$E$759,$A32)</f>
        <v>30.56026620932186</v>
      </c>
      <c r="F32" s="204">
        <f>SUMIFS('PIB Mpal 2015-2020 Cons'!I$5:I$759,'PIB Mpal 2015-2020 Cons'!$A$5:$A$759,$W$2,'PIB Mpal 2015-2020 Cons'!$E$5:$E$759,$A32)</f>
        <v>13.087849021371554</v>
      </c>
      <c r="G32" s="204">
        <f>SUMIFS('PIB Mpal 2015-2020 Cons'!K$5:K$759,'PIB Mpal 2015-2020 Cons'!$A$5:$A$759,$W$2,'PIB Mpal 2015-2020 Cons'!$E$5:$E$759,$A32)</f>
        <v>14.825881229446079</v>
      </c>
      <c r="H32" s="204">
        <f>SUMIFS('PIB Mpal 2015-2020 Cons'!L$5:L$759,'PIB Mpal 2015-2020 Cons'!$A$5:$A$759,$W$2,'PIB Mpal 2015-2020 Cons'!$E$5:$E$759,$A32)</f>
        <v>44.00280980376786</v>
      </c>
      <c r="I32" s="204">
        <f>SUMIFS('PIB Mpal 2015-2020 Cons'!N$5:N$759,'PIB Mpal 2015-2020 Cons'!$A$5:$A$759,$W$2,'PIB Mpal 2015-2020 Cons'!$E$5:$E$759,$A32)</f>
        <v>335.807810895709</v>
      </c>
      <c r="J32" s="204">
        <f>SUMIFS('PIB Mpal 2015-2020 Cons'!O$5:O$759,'PIB Mpal 2015-2020 Cons'!$A$5:$A$759,$W$2,'PIB Mpal 2015-2020 Cons'!$E$5:$E$759,$A32)</f>
        <v>38.70438171499436</v>
      </c>
      <c r="K32" s="204">
        <f>SUMIFS('PIB Mpal 2015-2020 Cons'!P$5:P$759,'PIB Mpal 2015-2020 Cons'!$A$5:$A$759,$W$2,'PIB Mpal 2015-2020 Cons'!$E$5:$E$759,$A32)</f>
        <v>6.765603972290357</v>
      </c>
      <c r="L32" s="204">
        <f>SUMIFS('PIB Mpal 2015-2020 Cons'!Q$5:Q$759,'PIB Mpal 2015-2020 Cons'!$A$5:$A$759,$W$2,'PIB Mpal 2015-2020 Cons'!$E$5:$E$759,$A32)</f>
        <v>3.745079769409968</v>
      </c>
      <c r="M32" s="204">
        <f>SUMIFS('PIB Mpal 2015-2020 Cons'!R$5:R$759,'PIB Mpal 2015-2020 Cons'!$A$5:$A$759,$W$2,'PIB Mpal 2015-2020 Cons'!$E$5:$E$759,$A32)</f>
        <v>30.143196528811295</v>
      </c>
      <c r="N32" s="204">
        <f>SUMIFS('PIB Mpal 2015-2020 Cons'!S$5:S$759,'PIB Mpal 2015-2020 Cons'!$A$5:$A$759,$W$2,'PIB Mpal 2015-2020 Cons'!$E$5:$E$759,$A32)</f>
        <v>48.52766774768206</v>
      </c>
      <c r="O32" s="204">
        <f>SUMIFS('PIB Mpal 2015-2020 Cons'!T$5:T$759,'PIB Mpal 2015-2020 Cons'!$A$5:$A$759,$W$2,'PIB Mpal 2015-2020 Cons'!$E$5:$E$759,$A32)</f>
        <v>57.56404487633028</v>
      </c>
      <c r="P32" s="278">
        <f>SUMIFS('PIB Mpal 2015-2020 Cons'!U$5:U$759,'PIB Mpal 2015-2020 Cons'!$A$5:$A$759,$W$2,'PIB Mpal 2015-2020 Cons'!$E$5:$E$759,$A32)</f>
        <v>9.971511537006245</v>
      </c>
      <c r="Q32" s="319">
        <f>SUMIFS('PIB Mpal 2015-2020 Cons'!J$5:J$759,'PIB Mpal 2015-2020 Cons'!$A$5:$A$759,$W$2,'PIB Mpal 2015-2020 Cons'!$E$5:$E$759,$A32)</f>
        <v>43.64811523069341</v>
      </c>
      <c r="R32" s="192">
        <f>SUMIFS('PIB Mpal 2015-2020 Cons'!M$5:M$759,'PIB Mpal 2015-2020 Cons'!$A$5:$A$759,$W$2,'PIB Mpal 2015-2020 Cons'!$E$5:$E$759,$A32)</f>
        <v>58.82869103321394</v>
      </c>
      <c r="S32" s="205">
        <f>SUMIFS('PIB Mpal 2015-2020 Cons'!V$5:V$759,'PIB Mpal 2015-2020 Cons'!$A$5:$A$759,$W$2,'PIB Mpal 2015-2020 Cons'!$E$5:$E$759,$A32)</f>
        <v>531.2292970422336</v>
      </c>
      <c r="T32" s="283">
        <f>SUMIFS('PIB Mpal 2015-2020 Cons'!W$5:W$759,'PIB Mpal 2015-2020 Cons'!$A$5:$A$759,$W$2,'PIB Mpal 2015-2020 Cons'!$E$5:$E$759,$A32)</f>
        <v>633.706103306141</v>
      </c>
      <c r="U32" s="204">
        <f>SUMIFS('PIB Mpal 2015-2020 Cons'!X$5:X$759,'PIB Mpal 2015-2020 Cons'!$A$5:$A$759,$W$2,'PIB Mpal 2015-2020 Cons'!$E$5:$E$759,$A32)</f>
        <v>66.63696326277096</v>
      </c>
      <c r="V32" s="205">
        <f>SUMIFS('PIB Mpal 2015-2020 Cons'!Y$5:Y$759,'PIB Mpal 2015-2020 Cons'!$A$5:$A$759,$W$2,'PIB Mpal 2015-2020 Cons'!$E$5:$E$759,$A32)</f>
        <v>740.6873968987769</v>
      </c>
      <c r="W32" s="194">
        <f t="shared" si="3"/>
        <v>0.005714860081150035</v>
      </c>
      <c r="X32" s="379">
        <f>INDEX(POBLACION!$C$4:$W$128,MATCH(A32,POBLACION!$A$4:$A$128,0),MATCH($W$2,POBLACION!$C$3:$W$3,0))</f>
        <v>26552</v>
      </c>
      <c r="Y32" s="369">
        <f t="shared" si="5"/>
        <v>23866.605276669972</v>
      </c>
      <c r="Z32" s="381">
        <f t="shared" si="6"/>
        <v>27895.729018483617</v>
      </c>
      <c r="AA32" s="384">
        <f t="shared" si="7"/>
        <v>4.377790650491638</v>
      </c>
      <c r="AB32" s="384">
        <f t="shared" si="7"/>
        <v>4.445537715614376</v>
      </c>
    </row>
    <row r="33" spans="1:28" ht="15">
      <c r="A33" s="117" t="s">
        <v>215</v>
      </c>
      <c r="B33" s="114" t="s">
        <v>58</v>
      </c>
      <c r="C33" s="115" t="s">
        <v>370</v>
      </c>
      <c r="D33" s="114" t="s">
        <v>61</v>
      </c>
      <c r="E33" s="141">
        <f>SUMIFS('PIB Mpal 2015-2020 Cons'!H$5:H$759,'PIB Mpal 2015-2020 Cons'!$A$5:$A$759,$W$2,'PIB Mpal 2015-2020 Cons'!$E$5:$E$759,$A33)</f>
        <v>10.695925037786198</v>
      </c>
      <c r="F33" s="141">
        <f>SUMIFS('PIB Mpal 2015-2020 Cons'!I$5:I$759,'PIB Mpal 2015-2020 Cons'!$A$5:$A$759,$W$2,'PIB Mpal 2015-2020 Cons'!$E$5:$E$759,$A33)</f>
        <v>0.9498728369646031</v>
      </c>
      <c r="G33" s="141">
        <f>SUMIFS('PIB Mpal 2015-2020 Cons'!K$5:K$759,'PIB Mpal 2015-2020 Cons'!$A$5:$A$759,$W$2,'PIB Mpal 2015-2020 Cons'!$E$5:$E$759,$A33)</f>
        <v>0.9122050571855513</v>
      </c>
      <c r="H33" s="141">
        <f>SUMIFS('PIB Mpal 2015-2020 Cons'!L$5:L$759,'PIB Mpal 2015-2020 Cons'!$A$5:$A$759,$W$2,'PIB Mpal 2015-2020 Cons'!$E$5:$E$759,$A33)</f>
        <v>11.221842040261938</v>
      </c>
      <c r="I33" s="141">
        <f>SUMIFS('PIB Mpal 2015-2020 Cons'!N$5:N$759,'PIB Mpal 2015-2020 Cons'!$A$5:$A$759,$W$2,'PIB Mpal 2015-2020 Cons'!$E$5:$E$759,$A33)</f>
        <v>64.45250473929616</v>
      </c>
      <c r="J33" s="141">
        <f>SUMIFS('PIB Mpal 2015-2020 Cons'!O$5:O$759,'PIB Mpal 2015-2020 Cons'!$A$5:$A$759,$W$2,'PIB Mpal 2015-2020 Cons'!$E$5:$E$759,$A33)</f>
        <v>8.707537051330299</v>
      </c>
      <c r="K33" s="141">
        <f>SUMIFS('PIB Mpal 2015-2020 Cons'!P$5:P$759,'PIB Mpal 2015-2020 Cons'!$A$5:$A$759,$W$2,'PIB Mpal 2015-2020 Cons'!$E$5:$E$759,$A33)</f>
        <v>1.6202788730094286</v>
      </c>
      <c r="L33" s="141">
        <f>SUMIFS('PIB Mpal 2015-2020 Cons'!Q$5:Q$759,'PIB Mpal 2015-2020 Cons'!$A$5:$A$759,$W$2,'PIB Mpal 2015-2020 Cons'!$E$5:$E$759,$A33)</f>
        <v>0.802658201811883</v>
      </c>
      <c r="M33" s="141">
        <f>SUMIFS('PIB Mpal 2015-2020 Cons'!R$5:R$759,'PIB Mpal 2015-2020 Cons'!$A$5:$A$759,$W$2,'PIB Mpal 2015-2020 Cons'!$E$5:$E$759,$A33)</f>
        <v>6.276551774342586</v>
      </c>
      <c r="N33" s="141">
        <f>SUMIFS('PIB Mpal 2015-2020 Cons'!S$5:S$759,'PIB Mpal 2015-2020 Cons'!$A$5:$A$759,$W$2,'PIB Mpal 2015-2020 Cons'!$E$5:$E$759,$A33)</f>
        <v>9.58853782956961</v>
      </c>
      <c r="O33" s="141">
        <f>SUMIFS('PIB Mpal 2015-2020 Cons'!T$5:T$759,'PIB Mpal 2015-2020 Cons'!$A$5:$A$759,$W$2,'PIB Mpal 2015-2020 Cons'!$E$5:$E$759,$A33)</f>
        <v>13.137566237699739</v>
      </c>
      <c r="P33" s="246">
        <f>SUMIFS('PIB Mpal 2015-2020 Cons'!U$5:U$759,'PIB Mpal 2015-2020 Cons'!$A$5:$A$759,$W$2,'PIB Mpal 2015-2020 Cons'!$E$5:$E$759,$A33)</f>
        <v>2.1528440501188606</v>
      </c>
      <c r="Q33" s="319">
        <f>SUMIFS('PIB Mpal 2015-2020 Cons'!J$5:J$759,'PIB Mpal 2015-2020 Cons'!$A$5:$A$759,$W$2,'PIB Mpal 2015-2020 Cons'!$E$5:$E$759,$A33)</f>
        <v>11.645797874750802</v>
      </c>
      <c r="R33" s="192">
        <f>SUMIFS('PIB Mpal 2015-2020 Cons'!M$5:M$759,'PIB Mpal 2015-2020 Cons'!$A$5:$A$759,$W$2,'PIB Mpal 2015-2020 Cons'!$E$5:$E$759,$A33)</f>
        <v>12.134047097447489</v>
      </c>
      <c r="S33" s="143">
        <f>SUMIFS('PIB Mpal 2015-2020 Cons'!V$5:V$759,'PIB Mpal 2015-2020 Cons'!$A$5:$A$759,$W$2,'PIB Mpal 2015-2020 Cons'!$E$5:$E$759,$A33)</f>
        <v>106.73847875717856</v>
      </c>
      <c r="T33" s="249">
        <f>SUMIFS('PIB Mpal 2015-2020 Cons'!W$5:W$759,'PIB Mpal 2015-2020 Cons'!$A$5:$A$759,$W$2,'PIB Mpal 2015-2020 Cons'!$E$5:$E$759,$A33)</f>
        <v>130.51832372937685</v>
      </c>
      <c r="U33" s="141">
        <f>SUMIFS('PIB Mpal 2015-2020 Cons'!X$5:X$759,'PIB Mpal 2015-2020 Cons'!$A$5:$A$759,$W$2,'PIB Mpal 2015-2020 Cons'!$E$5:$E$759,$A33)</f>
        <v>13.680901526330736</v>
      </c>
      <c r="V33" s="143">
        <f>SUMIFS('PIB Mpal 2015-2020 Cons'!Y$5:Y$759,'PIB Mpal 2015-2020 Cons'!$A$5:$A$759,$W$2,'PIB Mpal 2015-2020 Cons'!$E$5:$E$759,$A33)</f>
        <v>152.06682387932472</v>
      </c>
      <c r="W33" s="185">
        <f t="shared" si="3"/>
        <v>0.001173289332441537</v>
      </c>
      <c r="X33" s="379">
        <f>INDEX(POBLACION!$C$4:$W$128,MATCH(A33,POBLACION!$A$4:$A$128,0),MATCH($W$2,POBLACION!$C$3:$W$3,0))</f>
        <v>18737</v>
      </c>
      <c r="Y33" s="369">
        <f t="shared" si="5"/>
        <v>6965.806891678329</v>
      </c>
      <c r="Z33" s="381">
        <f t="shared" si="6"/>
        <v>8115.857601501025</v>
      </c>
      <c r="AA33" s="384">
        <f t="shared" si="7"/>
        <v>3.842971430638873</v>
      </c>
      <c r="AB33" s="384">
        <f t="shared" si="7"/>
        <v>3.909334418422315</v>
      </c>
    </row>
    <row r="34" spans="1:28" ht="15">
      <c r="A34" s="117" t="s">
        <v>216</v>
      </c>
      <c r="B34" s="114" t="s">
        <v>58</v>
      </c>
      <c r="C34" s="115" t="s">
        <v>370</v>
      </c>
      <c r="D34" s="114" t="s">
        <v>62</v>
      </c>
      <c r="E34" s="141">
        <f>SUMIFS('PIB Mpal 2015-2020 Cons'!H$5:H$759,'PIB Mpal 2015-2020 Cons'!$A$5:$A$759,$W$2,'PIB Mpal 2015-2020 Cons'!$E$5:$E$759,$A34)</f>
        <v>3.5191679705286854</v>
      </c>
      <c r="F34" s="141">
        <f>SUMIFS('PIB Mpal 2015-2020 Cons'!I$5:I$759,'PIB Mpal 2015-2020 Cons'!$A$5:$A$759,$W$2,'PIB Mpal 2015-2020 Cons'!$E$5:$E$759,$A34)</f>
        <v>0.04255383839392026</v>
      </c>
      <c r="G34" s="141">
        <f>SUMIFS('PIB Mpal 2015-2020 Cons'!K$5:K$759,'PIB Mpal 2015-2020 Cons'!$A$5:$A$759,$W$2,'PIB Mpal 2015-2020 Cons'!$E$5:$E$759,$A34)</f>
        <v>5.551074555183962</v>
      </c>
      <c r="H34" s="141">
        <f>SUMIFS('PIB Mpal 2015-2020 Cons'!L$5:L$759,'PIB Mpal 2015-2020 Cons'!$A$5:$A$759,$W$2,'PIB Mpal 2015-2020 Cons'!$E$5:$E$759,$A34)</f>
        <v>5.126136033227926</v>
      </c>
      <c r="I34" s="141">
        <f>SUMIFS('PIB Mpal 2015-2020 Cons'!N$5:N$759,'PIB Mpal 2015-2020 Cons'!$A$5:$A$759,$W$2,'PIB Mpal 2015-2020 Cons'!$E$5:$E$759,$A34)</f>
        <v>9.024361931419195</v>
      </c>
      <c r="J34" s="141">
        <f>SUMIFS('PIB Mpal 2015-2020 Cons'!O$5:O$759,'PIB Mpal 2015-2020 Cons'!$A$5:$A$759,$W$2,'PIB Mpal 2015-2020 Cons'!$E$5:$E$759,$A34)</f>
        <v>22.186513300149215</v>
      </c>
      <c r="K34" s="141">
        <f>SUMIFS('PIB Mpal 2015-2020 Cons'!P$5:P$759,'PIB Mpal 2015-2020 Cons'!$A$5:$A$759,$W$2,'PIB Mpal 2015-2020 Cons'!$E$5:$E$759,$A34)</f>
        <v>3.962792444888965</v>
      </c>
      <c r="L34" s="141">
        <f>SUMIFS('PIB Mpal 2015-2020 Cons'!Q$5:Q$759,'PIB Mpal 2015-2020 Cons'!$A$5:$A$759,$W$2,'PIB Mpal 2015-2020 Cons'!$E$5:$E$759,$A34)</f>
        <v>2.947207275906111</v>
      </c>
      <c r="M34" s="141">
        <f>SUMIFS('PIB Mpal 2015-2020 Cons'!R$5:R$759,'PIB Mpal 2015-2020 Cons'!$A$5:$A$759,$W$2,'PIB Mpal 2015-2020 Cons'!$E$5:$E$759,$A34)</f>
        <v>13.331818398811587</v>
      </c>
      <c r="N34" s="141">
        <f>SUMIFS('PIB Mpal 2015-2020 Cons'!S$5:S$759,'PIB Mpal 2015-2020 Cons'!$A$5:$A$759,$W$2,'PIB Mpal 2015-2020 Cons'!$E$5:$E$759,$A34)</f>
        <v>11.423760765576544</v>
      </c>
      <c r="O34" s="141">
        <f>SUMIFS('PIB Mpal 2015-2020 Cons'!T$5:T$759,'PIB Mpal 2015-2020 Cons'!$A$5:$A$759,$W$2,'PIB Mpal 2015-2020 Cons'!$E$5:$E$759,$A34)</f>
        <v>18.591921438038224</v>
      </c>
      <c r="P34" s="246">
        <f>SUMIFS('PIB Mpal 2015-2020 Cons'!U$5:U$759,'PIB Mpal 2015-2020 Cons'!$A$5:$A$759,$W$2,'PIB Mpal 2015-2020 Cons'!$E$5:$E$759,$A34)</f>
        <v>4.655024826041859</v>
      </c>
      <c r="Q34" s="319">
        <f>SUMIFS('PIB Mpal 2015-2020 Cons'!J$5:J$759,'PIB Mpal 2015-2020 Cons'!$A$5:$A$759,$W$2,'PIB Mpal 2015-2020 Cons'!$E$5:$E$759,$A34)</f>
        <v>3.5617218089226057</v>
      </c>
      <c r="R34" s="192">
        <f>SUMIFS('PIB Mpal 2015-2020 Cons'!M$5:M$759,'PIB Mpal 2015-2020 Cons'!$A$5:$A$759,$W$2,'PIB Mpal 2015-2020 Cons'!$E$5:$E$759,$A34)</f>
        <v>10.677210588411889</v>
      </c>
      <c r="S34" s="143">
        <f>SUMIFS('PIB Mpal 2015-2020 Cons'!V$5:V$759,'PIB Mpal 2015-2020 Cons'!$A$5:$A$759,$W$2,'PIB Mpal 2015-2020 Cons'!$E$5:$E$759,$A34)</f>
        <v>86.12340038083168</v>
      </c>
      <c r="T34" s="249">
        <f>SUMIFS('PIB Mpal 2015-2020 Cons'!W$5:W$759,'PIB Mpal 2015-2020 Cons'!$A$5:$A$759,$W$2,'PIB Mpal 2015-2020 Cons'!$E$5:$E$759,$A34)</f>
        <v>100.36233277816618</v>
      </c>
      <c r="U34" s="141">
        <f>SUMIFS('PIB Mpal 2015-2020 Cons'!X$5:X$759,'PIB Mpal 2015-2020 Cons'!$A$5:$A$759,$W$2,'PIB Mpal 2015-2020 Cons'!$E$5:$E$759,$A34)</f>
        <v>10.071263049619098</v>
      </c>
      <c r="V34" s="143">
        <f>SUMIFS('PIB Mpal 2015-2020 Cons'!Y$5:Y$759,'PIB Mpal 2015-2020 Cons'!$A$5:$A$759,$W$2,'PIB Mpal 2015-2020 Cons'!$E$5:$E$759,$A34)</f>
        <v>111.94474108748052</v>
      </c>
      <c r="W34" s="185">
        <f t="shared" si="3"/>
        <v>0.0008637227186720274</v>
      </c>
      <c r="X34" s="379">
        <f>INDEX(POBLACION!$C$4:$W$128,MATCH(A34,POBLACION!$A$4:$A$128,0),MATCH($W$2,POBLACION!$C$3:$W$3,0))</f>
        <v>9844</v>
      </c>
      <c r="Y34" s="369">
        <f t="shared" si="5"/>
        <v>10195.279640203798</v>
      </c>
      <c r="Z34" s="381">
        <f t="shared" si="6"/>
        <v>11371.875364433212</v>
      </c>
      <c r="AA34" s="384">
        <f t="shared" si="7"/>
        <v>4.00839914228011</v>
      </c>
      <c r="AB34" s="384">
        <f t="shared" si="7"/>
        <v>4.055832091184116</v>
      </c>
    </row>
    <row r="35" spans="1:28" ht="15">
      <c r="A35" s="117" t="s">
        <v>217</v>
      </c>
      <c r="B35" s="114" t="s">
        <v>58</v>
      </c>
      <c r="C35" s="115" t="s">
        <v>372</v>
      </c>
      <c r="D35" s="114" t="s">
        <v>64</v>
      </c>
      <c r="E35" s="141">
        <f>SUMIFS('PIB Mpal 2015-2020 Cons'!H$5:H$759,'PIB Mpal 2015-2020 Cons'!$A$5:$A$759,$W$2,'PIB Mpal 2015-2020 Cons'!$E$5:$E$759,$A35)</f>
        <v>52.76582810737759</v>
      </c>
      <c r="F35" s="141">
        <f>SUMIFS('PIB Mpal 2015-2020 Cons'!I$5:I$759,'PIB Mpal 2015-2020 Cons'!$A$5:$A$759,$W$2,'PIB Mpal 2015-2020 Cons'!$E$5:$E$759,$A35)</f>
        <v>324.5513269952479</v>
      </c>
      <c r="G35" s="141">
        <f>SUMIFS('PIB Mpal 2015-2020 Cons'!K$5:K$759,'PIB Mpal 2015-2020 Cons'!$A$5:$A$759,$W$2,'PIB Mpal 2015-2020 Cons'!$E$5:$E$759,$A35)</f>
        <v>12.896930658818325</v>
      </c>
      <c r="H35" s="141">
        <f>SUMIFS('PIB Mpal 2015-2020 Cons'!L$5:L$759,'PIB Mpal 2015-2020 Cons'!$A$5:$A$759,$W$2,'PIB Mpal 2015-2020 Cons'!$E$5:$E$759,$A35)</f>
        <v>8.900296732787776</v>
      </c>
      <c r="I35" s="141">
        <f>SUMIFS('PIB Mpal 2015-2020 Cons'!N$5:N$759,'PIB Mpal 2015-2020 Cons'!$A$5:$A$759,$W$2,'PIB Mpal 2015-2020 Cons'!$E$5:$E$759,$A35)</f>
        <v>11.962580438412319</v>
      </c>
      <c r="J35" s="141">
        <f>SUMIFS('PIB Mpal 2015-2020 Cons'!O$5:O$759,'PIB Mpal 2015-2020 Cons'!$A$5:$A$759,$W$2,'PIB Mpal 2015-2020 Cons'!$E$5:$E$759,$A35)</f>
        <v>45.42419123412366</v>
      </c>
      <c r="K35" s="141">
        <f>SUMIFS('PIB Mpal 2015-2020 Cons'!P$5:P$759,'PIB Mpal 2015-2020 Cons'!$A$5:$A$759,$W$2,'PIB Mpal 2015-2020 Cons'!$E$5:$E$759,$A35)</f>
        <v>6.165931126417014</v>
      </c>
      <c r="L35" s="141">
        <f>SUMIFS('PIB Mpal 2015-2020 Cons'!Q$5:Q$759,'PIB Mpal 2015-2020 Cons'!$A$5:$A$759,$W$2,'PIB Mpal 2015-2020 Cons'!$E$5:$E$759,$A35)</f>
        <v>3.517443466066181</v>
      </c>
      <c r="M35" s="141">
        <f>SUMIFS('PIB Mpal 2015-2020 Cons'!R$5:R$759,'PIB Mpal 2015-2020 Cons'!$A$5:$A$759,$W$2,'PIB Mpal 2015-2020 Cons'!$E$5:$E$759,$A35)</f>
        <v>23.101957234650197</v>
      </c>
      <c r="N35" s="141">
        <f>SUMIFS('PIB Mpal 2015-2020 Cons'!S$5:S$759,'PIB Mpal 2015-2020 Cons'!$A$5:$A$759,$W$2,'PIB Mpal 2015-2020 Cons'!$E$5:$E$759,$A35)</f>
        <v>45.29054670420522</v>
      </c>
      <c r="O35" s="141">
        <f>SUMIFS('PIB Mpal 2015-2020 Cons'!T$5:T$759,'PIB Mpal 2015-2020 Cons'!$A$5:$A$759,$W$2,'PIB Mpal 2015-2020 Cons'!$E$5:$E$759,$A35)</f>
        <v>36.419857103744505</v>
      </c>
      <c r="P35" s="246">
        <f>SUMIFS('PIB Mpal 2015-2020 Cons'!U$5:U$759,'PIB Mpal 2015-2020 Cons'!$A$5:$A$759,$W$2,'PIB Mpal 2015-2020 Cons'!$E$5:$E$759,$A35)</f>
        <v>10.519917241613737</v>
      </c>
      <c r="Q35" s="319">
        <f>SUMIFS('PIB Mpal 2015-2020 Cons'!J$5:J$759,'PIB Mpal 2015-2020 Cons'!$A$5:$A$759,$W$2,'PIB Mpal 2015-2020 Cons'!$E$5:$E$759,$A35)</f>
        <v>377.3171551026255</v>
      </c>
      <c r="R35" s="192">
        <f>SUMIFS('PIB Mpal 2015-2020 Cons'!M$5:M$759,'PIB Mpal 2015-2020 Cons'!$A$5:$A$759,$W$2,'PIB Mpal 2015-2020 Cons'!$E$5:$E$759,$A35)</f>
        <v>21.7972273916061</v>
      </c>
      <c r="S35" s="143">
        <f>SUMIFS('PIB Mpal 2015-2020 Cons'!V$5:V$759,'PIB Mpal 2015-2020 Cons'!$A$5:$A$759,$W$2,'PIB Mpal 2015-2020 Cons'!$E$5:$E$759,$A35)</f>
        <v>182.40242454923285</v>
      </c>
      <c r="T35" s="249">
        <f>SUMIFS('PIB Mpal 2015-2020 Cons'!W$5:W$759,'PIB Mpal 2015-2020 Cons'!$A$5:$A$759,$W$2,'PIB Mpal 2015-2020 Cons'!$E$5:$E$759,$A35)</f>
        <v>581.5168070434645</v>
      </c>
      <c r="U35" s="141">
        <f>SUMIFS('PIB Mpal 2015-2020 Cons'!X$5:X$759,'PIB Mpal 2015-2020 Cons'!$A$5:$A$759,$W$2,'PIB Mpal 2015-2020 Cons'!$E$5:$E$759,$A35)</f>
        <v>65.45720033683267</v>
      </c>
      <c r="V35" s="143">
        <f>SUMIFS('PIB Mpal 2015-2020 Cons'!Y$5:Y$759,'PIB Mpal 2015-2020 Cons'!$A$5:$A$759,$W$2,'PIB Mpal 2015-2020 Cons'!$E$5:$E$759,$A35)</f>
        <v>727.5740570258625</v>
      </c>
      <c r="W35" s="185">
        <f t="shared" si="3"/>
        <v>0.005613682576464461</v>
      </c>
      <c r="X35" s="379">
        <f>INDEX(POBLACION!$C$4:$W$128,MATCH(A35,POBLACION!$A$4:$A$128,0),MATCH($W$2,POBLACION!$C$3:$W$3,0))</f>
        <v>29061</v>
      </c>
      <c r="Y35" s="369">
        <f t="shared" si="5"/>
        <v>20010.213242609152</v>
      </c>
      <c r="Z35" s="381">
        <f t="shared" si="6"/>
        <v>25036.098448981887</v>
      </c>
      <c r="AA35" s="384">
        <f t="shared" si="7"/>
        <v>4.301251716801879</v>
      </c>
      <c r="AB35" s="384">
        <f t="shared" si="7"/>
        <v>4.398566650652689</v>
      </c>
    </row>
    <row r="36" spans="1:28" ht="15">
      <c r="A36" s="117" t="s">
        <v>218</v>
      </c>
      <c r="B36" s="114" t="s">
        <v>58</v>
      </c>
      <c r="C36" s="115" t="s">
        <v>370</v>
      </c>
      <c r="D36" s="114" t="s">
        <v>65</v>
      </c>
      <c r="E36" s="141">
        <f>SUMIFS('PIB Mpal 2015-2020 Cons'!H$5:H$759,'PIB Mpal 2015-2020 Cons'!$A$5:$A$759,$W$2,'PIB Mpal 2015-2020 Cons'!$E$5:$E$759,$A36)</f>
        <v>22.404077381345406</v>
      </c>
      <c r="F36" s="141">
        <f>SUMIFS('PIB Mpal 2015-2020 Cons'!I$5:I$759,'PIB Mpal 2015-2020 Cons'!$A$5:$A$759,$W$2,'PIB Mpal 2015-2020 Cons'!$E$5:$E$759,$A36)</f>
        <v>0.4896595489748465</v>
      </c>
      <c r="G36" s="141">
        <f>SUMIFS('PIB Mpal 2015-2020 Cons'!K$5:K$759,'PIB Mpal 2015-2020 Cons'!$A$5:$A$759,$W$2,'PIB Mpal 2015-2020 Cons'!$E$5:$E$759,$A36)</f>
        <v>4.48375636999499</v>
      </c>
      <c r="H36" s="141">
        <f>SUMIFS('PIB Mpal 2015-2020 Cons'!L$5:L$759,'PIB Mpal 2015-2020 Cons'!$A$5:$A$759,$W$2,'PIB Mpal 2015-2020 Cons'!$E$5:$E$759,$A36)</f>
        <v>14.546918104309169</v>
      </c>
      <c r="I36" s="141">
        <f>SUMIFS('PIB Mpal 2015-2020 Cons'!N$5:N$759,'PIB Mpal 2015-2020 Cons'!$A$5:$A$759,$W$2,'PIB Mpal 2015-2020 Cons'!$E$5:$E$759,$A36)</f>
        <v>16.40567769193668</v>
      </c>
      <c r="J36" s="141">
        <f>SUMIFS('PIB Mpal 2015-2020 Cons'!O$5:O$759,'PIB Mpal 2015-2020 Cons'!$A$5:$A$759,$W$2,'PIB Mpal 2015-2020 Cons'!$E$5:$E$759,$A36)</f>
        <v>24.9642240955024</v>
      </c>
      <c r="K36" s="141">
        <f>SUMIFS('PIB Mpal 2015-2020 Cons'!P$5:P$759,'PIB Mpal 2015-2020 Cons'!$A$5:$A$759,$W$2,'PIB Mpal 2015-2020 Cons'!$E$5:$E$759,$A36)</f>
        <v>5.339012281230085</v>
      </c>
      <c r="L36" s="141">
        <f>SUMIFS('PIB Mpal 2015-2020 Cons'!Q$5:Q$759,'PIB Mpal 2015-2020 Cons'!$A$5:$A$759,$W$2,'PIB Mpal 2015-2020 Cons'!$E$5:$E$759,$A36)</f>
        <v>2.6797488534674763</v>
      </c>
      <c r="M36" s="141">
        <f>SUMIFS('PIB Mpal 2015-2020 Cons'!R$5:R$759,'PIB Mpal 2015-2020 Cons'!$A$5:$A$759,$W$2,'PIB Mpal 2015-2020 Cons'!$E$5:$E$759,$A36)</f>
        <v>21.70608702803296</v>
      </c>
      <c r="N36" s="141">
        <f>SUMIFS('PIB Mpal 2015-2020 Cons'!S$5:S$759,'PIB Mpal 2015-2020 Cons'!$A$5:$A$759,$W$2,'PIB Mpal 2015-2020 Cons'!$E$5:$E$759,$A36)</f>
        <v>16.208358816551698</v>
      </c>
      <c r="O36" s="141">
        <f>SUMIFS('PIB Mpal 2015-2020 Cons'!T$5:T$759,'PIB Mpal 2015-2020 Cons'!$A$5:$A$759,$W$2,'PIB Mpal 2015-2020 Cons'!$E$5:$E$759,$A36)</f>
        <v>31.222078145552175</v>
      </c>
      <c r="P36" s="246">
        <f>SUMIFS('PIB Mpal 2015-2020 Cons'!U$5:U$759,'PIB Mpal 2015-2020 Cons'!$A$5:$A$759,$W$2,'PIB Mpal 2015-2020 Cons'!$E$5:$E$759,$A36)</f>
        <v>5.710396453256216</v>
      </c>
      <c r="Q36" s="319">
        <f>SUMIFS('PIB Mpal 2015-2020 Cons'!J$5:J$759,'PIB Mpal 2015-2020 Cons'!$A$5:$A$759,$W$2,'PIB Mpal 2015-2020 Cons'!$E$5:$E$759,$A36)</f>
        <v>22.89373693032025</v>
      </c>
      <c r="R36" s="192">
        <f>SUMIFS('PIB Mpal 2015-2020 Cons'!M$5:M$759,'PIB Mpal 2015-2020 Cons'!$A$5:$A$759,$W$2,'PIB Mpal 2015-2020 Cons'!$E$5:$E$759,$A36)</f>
        <v>19.03067447430416</v>
      </c>
      <c r="S36" s="143">
        <f>SUMIFS('PIB Mpal 2015-2020 Cons'!V$5:V$759,'PIB Mpal 2015-2020 Cons'!$A$5:$A$759,$W$2,'PIB Mpal 2015-2020 Cons'!$E$5:$E$759,$A36)</f>
        <v>124.23558336552966</v>
      </c>
      <c r="T36" s="249">
        <f>SUMIFS('PIB Mpal 2015-2020 Cons'!W$5:W$759,'PIB Mpal 2015-2020 Cons'!$A$5:$A$759,$W$2,'PIB Mpal 2015-2020 Cons'!$E$5:$E$759,$A36)</f>
        <v>166.15999477015407</v>
      </c>
      <c r="U36" s="141">
        <f>SUMIFS('PIB Mpal 2015-2020 Cons'!X$5:X$759,'PIB Mpal 2015-2020 Cons'!$A$5:$A$759,$W$2,'PIB Mpal 2015-2020 Cons'!$E$5:$E$759,$A36)</f>
        <v>16.791671516323603</v>
      </c>
      <c r="V36" s="143">
        <f>SUMIFS('PIB Mpal 2015-2020 Cons'!Y$5:Y$759,'PIB Mpal 2015-2020 Cons'!$A$5:$A$759,$W$2,'PIB Mpal 2015-2020 Cons'!$E$5:$E$759,$A36)</f>
        <v>186.643852915417</v>
      </c>
      <c r="W36" s="185">
        <f t="shared" si="3"/>
        <v>0.0014400724366100208</v>
      </c>
      <c r="X36" s="379">
        <f>INDEX(POBLACION!$C$4:$W$128,MATCH(A36,POBLACION!$A$4:$A$128,0),MATCH($W$2,POBLACION!$C$3:$W$3,0))</f>
        <v>21533</v>
      </c>
      <c r="Y36" s="369">
        <f t="shared" si="5"/>
        <v>7716.527876754472</v>
      </c>
      <c r="Z36" s="381">
        <f t="shared" si="6"/>
        <v>8667.805364576092</v>
      </c>
      <c r="AA36" s="384">
        <f t="shared" si="7"/>
        <v>3.887421929459139</v>
      </c>
      <c r="AB36" s="384">
        <f t="shared" si="7"/>
        <v>3.9379091506819717</v>
      </c>
    </row>
    <row r="37" spans="1:28" ht="15">
      <c r="A37" s="117" t="s">
        <v>219</v>
      </c>
      <c r="B37" s="114" t="s">
        <v>58</v>
      </c>
      <c r="C37" s="115" t="s">
        <v>370</v>
      </c>
      <c r="D37" s="114" t="s">
        <v>66</v>
      </c>
      <c r="E37" s="141">
        <f>SUMIFS('PIB Mpal 2015-2020 Cons'!H$5:H$759,'PIB Mpal 2015-2020 Cons'!$A$5:$A$759,$W$2,'PIB Mpal 2015-2020 Cons'!$E$5:$E$759,$A37)</f>
        <v>43.01624154163738</v>
      </c>
      <c r="F37" s="141">
        <f>SUMIFS('PIB Mpal 2015-2020 Cons'!I$5:I$759,'PIB Mpal 2015-2020 Cons'!$A$5:$A$759,$W$2,'PIB Mpal 2015-2020 Cons'!$E$5:$E$759,$A37)</f>
        <v>15.190428322245303</v>
      </c>
      <c r="G37" s="141">
        <f>SUMIFS('PIB Mpal 2015-2020 Cons'!K$5:K$759,'PIB Mpal 2015-2020 Cons'!$A$5:$A$759,$W$2,'PIB Mpal 2015-2020 Cons'!$E$5:$E$759,$A37)</f>
        <v>6.532786303696443</v>
      </c>
      <c r="H37" s="141">
        <f>SUMIFS('PIB Mpal 2015-2020 Cons'!L$5:L$759,'PIB Mpal 2015-2020 Cons'!$A$5:$A$759,$W$2,'PIB Mpal 2015-2020 Cons'!$E$5:$E$759,$A37)</f>
        <v>5.8967427333877565</v>
      </c>
      <c r="I37" s="141">
        <f>SUMIFS('PIB Mpal 2015-2020 Cons'!N$5:N$759,'PIB Mpal 2015-2020 Cons'!$A$5:$A$759,$W$2,'PIB Mpal 2015-2020 Cons'!$E$5:$E$759,$A37)</f>
        <v>22.002307506407654</v>
      </c>
      <c r="J37" s="141">
        <f>SUMIFS('PIB Mpal 2015-2020 Cons'!O$5:O$759,'PIB Mpal 2015-2020 Cons'!$A$5:$A$759,$W$2,'PIB Mpal 2015-2020 Cons'!$E$5:$E$759,$A37)</f>
        <v>10.790849102928089</v>
      </c>
      <c r="K37" s="141">
        <f>SUMIFS('PIB Mpal 2015-2020 Cons'!P$5:P$759,'PIB Mpal 2015-2020 Cons'!$A$5:$A$759,$W$2,'PIB Mpal 2015-2020 Cons'!$E$5:$E$759,$A37)</f>
        <v>1.7278638211088884</v>
      </c>
      <c r="L37" s="141">
        <f>SUMIFS('PIB Mpal 2015-2020 Cons'!Q$5:Q$759,'PIB Mpal 2015-2020 Cons'!$A$5:$A$759,$W$2,'PIB Mpal 2015-2020 Cons'!$E$5:$E$759,$A37)</f>
        <v>0.7427550731833025</v>
      </c>
      <c r="M37" s="141">
        <f>SUMIFS('PIB Mpal 2015-2020 Cons'!R$5:R$759,'PIB Mpal 2015-2020 Cons'!$A$5:$A$759,$W$2,'PIB Mpal 2015-2020 Cons'!$E$5:$E$759,$A37)</f>
        <v>10.114291831831606</v>
      </c>
      <c r="N37" s="141">
        <f>SUMIFS('PIB Mpal 2015-2020 Cons'!S$5:S$759,'PIB Mpal 2015-2020 Cons'!$A$5:$A$759,$W$2,'PIB Mpal 2015-2020 Cons'!$E$5:$E$759,$A37)</f>
        <v>9.608750365402717</v>
      </c>
      <c r="O37" s="141">
        <f>SUMIFS('PIB Mpal 2015-2020 Cons'!T$5:T$759,'PIB Mpal 2015-2020 Cons'!$A$5:$A$759,$W$2,'PIB Mpal 2015-2020 Cons'!$E$5:$E$759,$A37)</f>
        <v>14.795973458219057</v>
      </c>
      <c r="P37" s="246">
        <f>SUMIFS('PIB Mpal 2015-2020 Cons'!U$5:U$759,'PIB Mpal 2015-2020 Cons'!$A$5:$A$759,$W$2,'PIB Mpal 2015-2020 Cons'!$E$5:$E$759,$A37)</f>
        <v>2.580080773210566</v>
      </c>
      <c r="Q37" s="319">
        <f>SUMIFS('PIB Mpal 2015-2020 Cons'!J$5:J$759,'PIB Mpal 2015-2020 Cons'!$A$5:$A$759,$W$2,'PIB Mpal 2015-2020 Cons'!$E$5:$E$759,$A37)</f>
        <v>58.20666986388268</v>
      </c>
      <c r="R37" s="192">
        <f>SUMIFS('PIB Mpal 2015-2020 Cons'!M$5:M$759,'PIB Mpal 2015-2020 Cons'!$A$5:$A$759,$W$2,'PIB Mpal 2015-2020 Cons'!$E$5:$E$759,$A37)</f>
        <v>12.4295290370842</v>
      </c>
      <c r="S37" s="143">
        <f>SUMIFS('PIB Mpal 2015-2020 Cons'!V$5:V$759,'PIB Mpal 2015-2020 Cons'!$A$5:$A$759,$W$2,'PIB Mpal 2015-2020 Cons'!$E$5:$E$759,$A37)</f>
        <v>72.36287193229188</v>
      </c>
      <c r="T37" s="249">
        <f>SUMIFS('PIB Mpal 2015-2020 Cons'!W$5:W$759,'PIB Mpal 2015-2020 Cons'!$A$5:$A$759,$W$2,'PIB Mpal 2015-2020 Cons'!$E$5:$E$759,$A37)</f>
        <v>142.99907083325877</v>
      </c>
      <c r="U37" s="141">
        <f>SUMIFS('PIB Mpal 2015-2020 Cons'!X$5:X$759,'PIB Mpal 2015-2020 Cons'!$A$5:$A$759,$W$2,'PIB Mpal 2015-2020 Cons'!$E$5:$E$759,$A37)</f>
        <v>15.069637688939704</v>
      </c>
      <c r="V37" s="143">
        <f>SUMIFS('PIB Mpal 2015-2020 Cons'!Y$5:Y$759,'PIB Mpal 2015-2020 Cons'!$A$5:$A$759,$W$2,'PIB Mpal 2015-2020 Cons'!$E$5:$E$759,$A37)</f>
        <v>167.5029969433173</v>
      </c>
      <c r="W37" s="185">
        <f t="shared" si="3"/>
        <v>0.0012923889277883583</v>
      </c>
      <c r="X37" s="379">
        <f>INDEX(POBLACION!$C$4:$W$128,MATCH(A37,POBLACION!$A$4:$A$128,0),MATCH($W$2,POBLACION!$C$3:$W$3,0))</f>
        <v>12326</v>
      </c>
      <c r="Y37" s="369">
        <f t="shared" si="5"/>
        <v>11601.417396824498</v>
      </c>
      <c r="Z37" s="381">
        <f t="shared" si="6"/>
        <v>13589.40426280361</v>
      </c>
      <c r="AA37" s="384">
        <f t="shared" si="7"/>
        <v>4.06451105215922</v>
      </c>
      <c r="AB37" s="384">
        <f t="shared" si="7"/>
        <v>4.133200418391948</v>
      </c>
    </row>
    <row r="38" spans="1:28" ht="15">
      <c r="A38" s="117" t="s">
        <v>220</v>
      </c>
      <c r="B38" s="114" t="s">
        <v>58</v>
      </c>
      <c r="C38" s="115" t="s">
        <v>372</v>
      </c>
      <c r="D38" s="114" t="s">
        <v>67</v>
      </c>
      <c r="E38" s="141">
        <f>SUMIFS('PIB Mpal 2015-2020 Cons'!H$5:H$759,'PIB Mpal 2015-2020 Cons'!$A$5:$A$759,$W$2,'PIB Mpal 2015-2020 Cons'!$E$5:$E$759,$A38)</f>
        <v>24.36949890306933</v>
      </c>
      <c r="F38" s="141">
        <f>SUMIFS('PIB Mpal 2015-2020 Cons'!I$5:I$759,'PIB Mpal 2015-2020 Cons'!$A$5:$A$759,$W$2,'PIB Mpal 2015-2020 Cons'!$E$5:$E$759,$A38)</f>
        <v>386.27662272227104</v>
      </c>
      <c r="G38" s="141">
        <f>SUMIFS('PIB Mpal 2015-2020 Cons'!K$5:K$759,'PIB Mpal 2015-2020 Cons'!$A$5:$A$759,$W$2,'PIB Mpal 2015-2020 Cons'!$E$5:$E$759,$A38)</f>
        <v>24.818721255423394</v>
      </c>
      <c r="H38" s="141">
        <f>SUMIFS('PIB Mpal 2015-2020 Cons'!L$5:L$759,'PIB Mpal 2015-2020 Cons'!$A$5:$A$759,$W$2,'PIB Mpal 2015-2020 Cons'!$E$5:$E$759,$A38)</f>
        <v>7.714177751700369</v>
      </c>
      <c r="I38" s="141">
        <f>SUMIFS('PIB Mpal 2015-2020 Cons'!N$5:N$759,'PIB Mpal 2015-2020 Cons'!$A$5:$A$759,$W$2,'PIB Mpal 2015-2020 Cons'!$E$5:$E$759,$A38)</f>
        <v>22.34672447438118</v>
      </c>
      <c r="J38" s="141">
        <f>SUMIFS('PIB Mpal 2015-2020 Cons'!O$5:O$759,'PIB Mpal 2015-2020 Cons'!$A$5:$A$759,$W$2,'PIB Mpal 2015-2020 Cons'!$E$5:$E$759,$A38)</f>
        <v>79.52145287606486</v>
      </c>
      <c r="K38" s="141">
        <f>SUMIFS('PIB Mpal 2015-2020 Cons'!P$5:P$759,'PIB Mpal 2015-2020 Cons'!$A$5:$A$759,$W$2,'PIB Mpal 2015-2020 Cons'!$E$5:$E$759,$A38)</f>
        <v>14.563031378760781</v>
      </c>
      <c r="L38" s="141">
        <f>SUMIFS('PIB Mpal 2015-2020 Cons'!Q$5:Q$759,'PIB Mpal 2015-2020 Cons'!$A$5:$A$759,$W$2,'PIB Mpal 2015-2020 Cons'!$E$5:$E$759,$A38)</f>
        <v>7.740813214634482</v>
      </c>
      <c r="M38" s="141">
        <f>SUMIFS('PIB Mpal 2015-2020 Cons'!R$5:R$759,'PIB Mpal 2015-2020 Cons'!$A$5:$A$759,$W$2,'PIB Mpal 2015-2020 Cons'!$E$5:$E$759,$A38)</f>
        <v>34.78732105233356</v>
      </c>
      <c r="N38" s="141">
        <f>SUMIFS('PIB Mpal 2015-2020 Cons'!S$5:S$759,'PIB Mpal 2015-2020 Cons'!$A$5:$A$759,$W$2,'PIB Mpal 2015-2020 Cons'!$E$5:$E$759,$A38)</f>
        <v>69.5059537511793</v>
      </c>
      <c r="O38" s="141">
        <f>SUMIFS('PIB Mpal 2015-2020 Cons'!T$5:T$759,'PIB Mpal 2015-2020 Cons'!$A$5:$A$759,$W$2,'PIB Mpal 2015-2020 Cons'!$E$5:$E$759,$A38)</f>
        <v>50.34742406447573</v>
      </c>
      <c r="P38" s="246">
        <f>SUMIFS('PIB Mpal 2015-2020 Cons'!U$5:U$759,'PIB Mpal 2015-2020 Cons'!$A$5:$A$759,$W$2,'PIB Mpal 2015-2020 Cons'!$E$5:$E$759,$A38)</f>
        <v>17.425304244595953</v>
      </c>
      <c r="Q38" s="319">
        <f>SUMIFS('PIB Mpal 2015-2020 Cons'!J$5:J$759,'PIB Mpal 2015-2020 Cons'!$A$5:$A$759,$W$2,'PIB Mpal 2015-2020 Cons'!$E$5:$E$759,$A38)</f>
        <v>410.64612162534036</v>
      </c>
      <c r="R38" s="192">
        <f>SUMIFS('PIB Mpal 2015-2020 Cons'!M$5:M$759,'PIB Mpal 2015-2020 Cons'!$A$5:$A$759,$W$2,'PIB Mpal 2015-2020 Cons'!$E$5:$E$759,$A38)</f>
        <v>32.53289900712376</v>
      </c>
      <c r="S38" s="143">
        <f>SUMIFS('PIB Mpal 2015-2020 Cons'!V$5:V$759,'PIB Mpal 2015-2020 Cons'!$A$5:$A$759,$W$2,'PIB Mpal 2015-2020 Cons'!$E$5:$E$759,$A38)</f>
        <v>296.23802505642584</v>
      </c>
      <c r="T38" s="249">
        <f>SUMIFS('PIB Mpal 2015-2020 Cons'!W$5:W$759,'PIB Mpal 2015-2020 Cons'!$A$5:$A$759,$W$2,'PIB Mpal 2015-2020 Cons'!$E$5:$E$759,$A38)</f>
        <v>739.41704568889</v>
      </c>
      <c r="U38" s="141">
        <f>SUMIFS('PIB Mpal 2015-2020 Cons'!X$5:X$759,'PIB Mpal 2015-2020 Cons'!$A$5:$A$759,$W$2,'PIB Mpal 2015-2020 Cons'!$E$5:$E$759,$A38)</f>
        <v>82.37630432607176</v>
      </c>
      <c r="V38" s="143">
        <f>SUMIFS('PIB Mpal 2015-2020 Cons'!Y$5:Y$759,'PIB Mpal 2015-2020 Cons'!$A$5:$A$759,$W$2,'PIB Mpal 2015-2020 Cons'!$E$5:$E$759,$A38)</f>
        <v>915.6343565652555</v>
      </c>
      <c r="W38" s="185">
        <f t="shared" si="3"/>
        <v>0.0070646837723625875</v>
      </c>
      <c r="X38" s="379">
        <f>INDEX(POBLACION!$C$4:$W$128,MATCH(A38,POBLACION!$A$4:$A$128,0),MATCH($W$2,POBLACION!$C$3:$W$3,0))</f>
        <v>38692</v>
      </c>
      <c r="Y38" s="369">
        <f t="shared" si="5"/>
        <v>19110.334066186548</v>
      </c>
      <c r="Z38" s="381">
        <f t="shared" si="6"/>
        <v>23664.694421721688</v>
      </c>
      <c r="AA38" s="384">
        <f t="shared" si="7"/>
        <v>4.281268278987682</v>
      </c>
      <c r="AB38" s="384">
        <f t="shared" si="7"/>
        <v>4.3741009008675285</v>
      </c>
    </row>
    <row r="39" spans="1:28" ht="15">
      <c r="A39" s="117" t="s">
        <v>221</v>
      </c>
      <c r="B39" s="114" t="s">
        <v>58</v>
      </c>
      <c r="C39" s="115" t="s">
        <v>372</v>
      </c>
      <c r="D39" s="114" t="s">
        <v>68</v>
      </c>
      <c r="E39" s="141">
        <f>SUMIFS('PIB Mpal 2015-2020 Cons'!H$5:H$759,'PIB Mpal 2015-2020 Cons'!$A$5:$A$759,$W$2,'PIB Mpal 2015-2020 Cons'!$E$5:$E$759,$A39)</f>
        <v>12.343422884923214</v>
      </c>
      <c r="F39" s="141">
        <f>SUMIFS('PIB Mpal 2015-2020 Cons'!I$5:I$759,'PIB Mpal 2015-2020 Cons'!$A$5:$A$759,$W$2,'PIB Mpal 2015-2020 Cons'!$E$5:$E$759,$A39)</f>
        <v>1.0168327199387728</v>
      </c>
      <c r="G39" s="141">
        <f>SUMIFS('PIB Mpal 2015-2020 Cons'!K$5:K$759,'PIB Mpal 2015-2020 Cons'!$A$5:$A$759,$W$2,'PIB Mpal 2015-2020 Cons'!$E$5:$E$759,$A39)</f>
        <v>0.24847922319365634</v>
      </c>
      <c r="H39" s="141">
        <f>SUMIFS('PIB Mpal 2015-2020 Cons'!L$5:L$759,'PIB Mpal 2015-2020 Cons'!$A$5:$A$759,$W$2,'PIB Mpal 2015-2020 Cons'!$E$5:$E$759,$A39)</f>
        <v>11.23674036975811</v>
      </c>
      <c r="I39" s="141">
        <f>SUMIFS('PIB Mpal 2015-2020 Cons'!N$5:N$759,'PIB Mpal 2015-2020 Cons'!$A$5:$A$759,$W$2,'PIB Mpal 2015-2020 Cons'!$E$5:$E$759,$A39)</f>
        <v>4.139760359277305</v>
      </c>
      <c r="J39" s="141">
        <f>SUMIFS('PIB Mpal 2015-2020 Cons'!O$5:O$759,'PIB Mpal 2015-2020 Cons'!$A$5:$A$759,$W$2,'PIB Mpal 2015-2020 Cons'!$E$5:$E$759,$A39)</f>
        <v>18.8828088617555</v>
      </c>
      <c r="K39" s="141">
        <f>SUMIFS('PIB Mpal 2015-2020 Cons'!P$5:P$759,'PIB Mpal 2015-2020 Cons'!$A$5:$A$759,$W$2,'PIB Mpal 2015-2020 Cons'!$E$5:$E$759,$A39)</f>
        <v>3.9745878779609987</v>
      </c>
      <c r="L39" s="141">
        <f>SUMIFS('PIB Mpal 2015-2020 Cons'!Q$5:Q$759,'PIB Mpal 2015-2020 Cons'!$A$5:$A$759,$W$2,'PIB Mpal 2015-2020 Cons'!$E$5:$E$759,$A39)</f>
        <v>3.4483378724116096</v>
      </c>
      <c r="M39" s="141">
        <f>SUMIFS('PIB Mpal 2015-2020 Cons'!R$5:R$759,'PIB Mpal 2015-2020 Cons'!$A$5:$A$759,$W$2,'PIB Mpal 2015-2020 Cons'!$E$5:$E$759,$A39)</f>
        <v>15.876410067716114</v>
      </c>
      <c r="N39" s="141">
        <f>SUMIFS('PIB Mpal 2015-2020 Cons'!S$5:S$759,'PIB Mpal 2015-2020 Cons'!$A$5:$A$759,$W$2,'PIB Mpal 2015-2020 Cons'!$E$5:$E$759,$A39)</f>
        <v>10.411158455503088</v>
      </c>
      <c r="O39" s="141">
        <f>SUMIFS('PIB Mpal 2015-2020 Cons'!T$5:T$759,'PIB Mpal 2015-2020 Cons'!$A$5:$A$759,$W$2,'PIB Mpal 2015-2020 Cons'!$E$5:$E$759,$A39)</f>
        <v>21.415892574341008</v>
      </c>
      <c r="P39" s="246">
        <f>SUMIFS('PIB Mpal 2015-2020 Cons'!U$5:U$759,'PIB Mpal 2015-2020 Cons'!$A$5:$A$759,$W$2,'PIB Mpal 2015-2020 Cons'!$E$5:$E$759,$A39)</f>
        <v>6.090270806803714</v>
      </c>
      <c r="Q39" s="319">
        <f>SUMIFS('PIB Mpal 2015-2020 Cons'!J$5:J$759,'PIB Mpal 2015-2020 Cons'!$A$5:$A$759,$W$2,'PIB Mpal 2015-2020 Cons'!$E$5:$E$759,$A39)</f>
        <v>13.360255604861987</v>
      </c>
      <c r="R39" s="192">
        <f>SUMIFS('PIB Mpal 2015-2020 Cons'!M$5:M$759,'PIB Mpal 2015-2020 Cons'!$A$5:$A$759,$W$2,'PIB Mpal 2015-2020 Cons'!$E$5:$E$759,$A39)</f>
        <v>11.485219592951767</v>
      </c>
      <c r="S39" s="143">
        <f>SUMIFS('PIB Mpal 2015-2020 Cons'!V$5:V$759,'PIB Mpal 2015-2020 Cons'!$A$5:$A$759,$W$2,'PIB Mpal 2015-2020 Cons'!$E$5:$E$759,$A39)</f>
        <v>84.23922687576933</v>
      </c>
      <c r="T39" s="249">
        <f>SUMIFS('PIB Mpal 2015-2020 Cons'!W$5:W$759,'PIB Mpal 2015-2020 Cons'!$A$5:$A$759,$W$2,'PIB Mpal 2015-2020 Cons'!$E$5:$E$759,$A39)</f>
        <v>109.08470207358309</v>
      </c>
      <c r="U39" s="141">
        <f>SUMIFS('PIB Mpal 2015-2020 Cons'!X$5:X$759,'PIB Mpal 2015-2020 Cons'!$A$5:$A$759,$W$2,'PIB Mpal 2015-2020 Cons'!$E$5:$E$759,$A39)</f>
        <v>10.950408832171489</v>
      </c>
      <c r="V39" s="143">
        <f>SUMIFS('PIB Mpal 2015-2020 Cons'!Y$5:Y$759,'PIB Mpal 2015-2020 Cons'!$A$5:$A$759,$W$2,'PIB Mpal 2015-2020 Cons'!$E$5:$E$759,$A39)</f>
        <v>121.71667897951579</v>
      </c>
      <c r="W39" s="185">
        <f t="shared" si="3"/>
        <v>0.0009391192462874442</v>
      </c>
      <c r="X39" s="379">
        <f>INDEX(POBLACION!$C$4:$W$128,MATCH(A39,POBLACION!$A$4:$A$128,0),MATCH($W$2,POBLACION!$C$3:$W$3,0))</f>
        <v>11910</v>
      </c>
      <c r="Y39" s="369">
        <f t="shared" si="5"/>
        <v>9159.084976791191</v>
      </c>
      <c r="Z39" s="381">
        <f t="shared" si="6"/>
        <v>10219.704364359008</v>
      </c>
      <c r="AA39" s="384">
        <f t="shared" si="7"/>
        <v>3.9618520883643558</v>
      </c>
      <c r="AB39" s="384">
        <f t="shared" si="7"/>
        <v>4.009438332708225</v>
      </c>
    </row>
    <row r="40" spans="1:28" ht="15">
      <c r="A40" s="117" t="s">
        <v>222</v>
      </c>
      <c r="B40" s="114" t="s">
        <v>58</v>
      </c>
      <c r="C40" s="115" t="s">
        <v>372</v>
      </c>
      <c r="D40" s="114" t="s">
        <v>69</v>
      </c>
      <c r="E40" s="141">
        <f>SUMIFS('PIB Mpal 2015-2020 Cons'!H$5:H$759,'PIB Mpal 2015-2020 Cons'!$A$5:$A$759,$W$2,'PIB Mpal 2015-2020 Cons'!$E$5:$E$759,$A40)</f>
        <v>10.983729635582844</v>
      </c>
      <c r="F40" s="141">
        <f>SUMIFS('PIB Mpal 2015-2020 Cons'!I$5:I$759,'PIB Mpal 2015-2020 Cons'!$A$5:$A$759,$W$2,'PIB Mpal 2015-2020 Cons'!$E$5:$E$759,$A40)</f>
        <v>0.718630162002296</v>
      </c>
      <c r="G40" s="141">
        <f>SUMIFS('PIB Mpal 2015-2020 Cons'!K$5:K$759,'PIB Mpal 2015-2020 Cons'!$A$5:$A$759,$W$2,'PIB Mpal 2015-2020 Cons'!$E$5:$E$759,$A40)</f>
        <v>1.5149308061352342</v>
      </c>
      <c r="H40" s="141">
        <f>SUMIFS('PIB Mpal 2015-2020 Cons'!L$5:L$759,'PIB Mpal 2015-2020 Cons'!$A$5:$A$759,$W$2,'PIB Mpal 2015-2020 Cons'!$E$5:$E$759,$A40)</f>
        <v>4.132844783832726</v>
      </c>
      <c r="I40" s="141">
        <f>SUMIFS('PIB Mpal 2015-2020 Cons'!N$5:N$759,'PIB Mpal 2015-2020 Cons'!$A$5:$A$759,$W$2,'PIB Mpal 2015-2020 Cons'!$E$5:$E$759,$A40)</f>
        <v>3.3966478940553455</v>
      </c>
      <c r="J40" s="141">
        <f>SUMIFS('PIB Mpal 2015-2020 Cons'!O$5:O$759,'PIB Mpal 2015-2020 Cons'!$A$5:$A$759,$W$2,'PIB Mpal 2015-2020 Cons'!$E$5:$E$759,$A40)</f>
        <v>8.223992738414177</v>
      </c>
      <c r="K40" s="141">
        <f>SUMIFS('PIB Mpal 2015-2020 Cons'!P$5:P$759,'PIB Mpal 2015-2020 Cons'!$A$5:$A$759,$W$2,'PIB Mpal 2015-2020 Cons'!$E$5:$E$759,$A40)</f>
        <v>1.9299173574181605</v>
      </c>
      <c r="L40" s="141">
        <f>SUMIFS('PIB Mpal 2015-2020 Cons'!Q$5:Q$759,'PIB Mpal 2015-2020 Cons'!$A$5:$A$759,$W$2,'PIB Mpal 2015-2020 Cons'!$E$5:$E$759,$A40)</f>
        <v>1.0484450431620658</v>
      </c>
      <c r="M40" s="141">
        <f>SUMIFS('PIB Mpal 2015-2020 Cons'!R$5:R$759,'PIB Mpal 2015-2020 Cons'!$A$5:$A$759,$W$2,'PIB Mpal 2015-2020 Cons'!$E$5:$E$759,$A40)</f>
        <v>7.829489167248274</v>
      </c>
      <c r="N40" s="141">
        <f>SUMIFS('PIB Mpal 2015-2020 Cons'!S$5:S$759,'PIB Mpal 2015-2020 Cons'!$A$5:$A$759,$W$2,'PIB Mpal 2015-2020 Cons'!$E$5:$E$759,$A40)</f>
        <v>6.591944051312182</v>
      </c>
      <c r="O40" s="141">
        <f>SUMIFS('PIB Mpal 2015-2020 Cons'!T$5:T$759,'PIB Mpal 2015-2020 Cons'!$A$5:$A$759,$W$2,'PIB Mpal 2015-2020 Cons'!$E$5:$E$759,$A40)</f>
        <v>14.467942412741635</v>
      </c>
      <c r="P40" s="246">
        <f>SUMIFS('PIB Mpal 2015-2020 Cons'!U$5:U$759,'PIB Mpal 2015-2020 Cons'!$A$5:$A$759,$W$2,'PIB Mpal 2015-2020 Cons'!$E$5:$E$759,$A40)</f>
        <v>3.1671772061151144</v>
      </c>
      <c r="Q40" s="319">
        <f>SUMIFS('PIB Mpal 2015-2020 Cons'!J$5:J$759,'PIB Mpal 2015-2020 Cons'!$A$5:$A$759,$W$2,'PIB Mpal 2015-2020 Cons'!$E$5:$E$759,$A40)</f>
        <v>11.702359797585139</v>
      </c>
      <c r="R40" s="192">
        <f>SUMIFS('PIB Mpal 2015-2020 Cons'!M$5:M$759,'PIB Mpal 2015-2020 Cons'!$A$5:$A$759,$W$2,'PIB Mpal 2015-2020 Cons'!$E$5:$E$759,$A40)</f>
        <v>5.64777558996796</v>
      </c>
      <c r="S40" s="143">
        <f>SUMIFS('PIB Mpal 2015-2020 Cons'!V$5:V$759,'PIB Mpal 2015-2020 Cons'!$A$5:$A$759,$W$2,'PIB Mpal 2015-2020 Cons'!$E$5:$E$759,$A40)</f>
        <v>46.655555870466955</v>
      </c>
      <c r="T40" s="249">
        <f>SUMIFS('PIB Mpal 2015-2020 Cons'!W$5:W$759,'PIB Mpal 2015-2020 Cons'!$A$5:$A$759,$W$2,'PIB Mpal 2015-2020 Cons'!$E$5:$E$759,$A40)</f>
        <v>64.00569125802005</v>
      </c>
      <c r="U40" s="141">
        <f>SUMIFS('PIB Mpal 2015-2020 Cons'!X$5:X$759,'PIB Mpal 2015-2020 Cons'!$A$5:$A$759,$W$2,'PIB Mpal 2015-2020 Cons'!$E$5:$E$759,$A40)</f>
        <v>6.478411170470516</v>
      </c>
      <c r="V40" s="143">
        <f>SUMIFS('PIB Mpal 2015-2020 Cons'!Y$5:Y$759,'PIB Mpal 2015-2020 Cons'!$A$5:$A$759,$W$2,'PIB Mpal 2015-2020 Cons'!$E$5:$E$759,$A40)</f>
        <v>72.00924715008404</v>
      </c>
      <c r="W40" s="185">
        <f t="shared" si="3"/>
        <v>0.0005555957529920295</v>
      </c>
      <c r="X40" s="379">
        <f>INDEX(POBLACION!$C$4:$W$128,MATCH(A40,POBLACION!$A$4:$A$128,0),MATCH($W$2,POBLACION!$C$3:$W$3,0))</f>
        <v>7630</v>
      </c>
      <c r="Y40" s="369">
        <f t="shared" si="5"/>
        <v>8388.688238272614</v>
      </c>
      <c r="Z40" s="381">
        <f t="shared" si="6"/>
        <v>9437.647070784278</v>
      </c>
      <c r="AA40" s="384">
        <f t="shared" si="7"/>
        <v>3.9236940543424668</v>
      </c>
      <c r="AB40" s="384">
        <f t="shared" si="7"/>
        <v>3.9748637324817357</v>
      </c>
    </row>
    <row r="41" spans="1:28" ht="15" thickBot="1">
      <c r="A41" s="117" t="s">
        <v>223</v>
      </c>
      <c r="B41" s="154" t="s">
        <v>58</v>
      </c>
      <c r="C41" s="153" t="s">
        <v>372</v>
      </c>
      <c r="D41" s="154" t="s">
        <v>70</v>
      </c>
      <c r="E41" s="189">
        <f>SUMIFS('PIB Mpal 2015-2020 Cons'!H$5:H$759,'PIB Mpal 2015-2020 Cons'!$A$5:$A$759,$W$2,'PIB Mpal 2015-2020 Cons'!$E$5:$E$759,$A41)</f>
        <v>37.012526783076424</v>
      </c>
      <c r="F41" s="189">
        <f>SUMIFS('PIB Mpal 2015-2020 Cons'!I$5:I$759,'PIB Mpal 2015-2020 Cons'!$A$5:$A$759,$W$2,'PIB Mpal 2015-2020 Cons'!$E$5:$E$759,$A41)</f>
        <v>0.7686044682398192</v>
      </c>
      <c r="G41" s="189">
        <f>SUMIFS('PIB Mpal 2015-2020 Cons'!K$5:K$759,'PIB Mpal 2015-2020 Cons'!$A$5:$A$759,$W$2,'PIB Mpal 2015-2020 Cons'!$E$5:$E$759,$A41)</f>
        <v>3.9849185128564786</v>
      </c>
      <c r="H41" s="189">
        <f>SUMIFS('PIB Mpal 2015-2020 Cons'!L$5:L$759,'PIB Mpal 2015-2020 Cons'!$A$5:$A$759,$W$2,'PIB Mpal 2015-2020 Cons'!$E$5:$E$759,$A41)</f>
        <v>18.60259472761498</v>
      </c>
      <c r="I41" s="189">
        <f>SUMIFS('PIB Mpal 2015-2020 Cons'!N$5:N$759,'PIB Mpal 2015-2020 Cons'!$A$5:$A$759,$W$2,'PIB Mpal 2015-2020 Cons'!$E$5:$E$759,$A41)</f>
        <v>4.811760773123484</v>
      </c>
      <c r="J41" s="189">
        <f>SUMIFS('PIB Mpal 2015-2020 Cons'!O$5:O$759,'PIB Mpal 2015-2020 Cons'!$A$5:$A$759,$W$2,'PIB Mpal 2015-2020 Cons'!$E$5:$E$759,$A41)</f>
        <v>23.392922367400793</v>
      </c>
      <c r="K41" s="189">
        <f>SUMIFS('PIB Mpal 2015-2020 Cons'!P$5:P$759,'PIB Mpal 2015-2020 Cons'!$A$5:$A$759,$W$2,'PIB Mpal 2015-2020 Cons'!$E$5:$E$759,$A41)</f>
        <v>4.996025212903808</v>
      </c>
      <c r="L41" s="189">
        <f>SUMIFS('PIB Mpal 2015-2020 Cons'!Q$5:Q$759,'PIB Mpal 2015-2020 Cons'!$A$5:$A$759,$W$2,'PIB Mpal 2015-2020 Cons'!$E$5:$E$759,$A41)</f>
        <v>2.9779683925123934</v>
      </c>
      <c r="M41" s="189">
        <f>SUMIFS('PIB Mpal 2015-2020 Cons'!R$5:R$759,'PIB Mpal 2015-2020 Cons'!$A$5:$A$759,$W$2,'PIB Mpal 2015-2020 Cons'!$E$5:$E$759,$A41)</f>
        <v>22.89311831214704</v>
      </c>
      <c r="N41" s="189">
        <f>SUMIFS('PIB Mpal 2015-2020 Cons'!S$5:S$759,'PIB Mpal 2015-2020 Cons'!$A$5:$A$759,$W$2,'PIB Mpal 2015-2020 Cons'!$E$5:$E$759,$A41)</f>
        <v>17.31568032561172</v>
      </c>
      <c r="O41" s="189">
        <f>SUMIFS('PIB Mpal 2015-2020 Cons'!T$5:T$759,'PIB Mpal 2015-2020 Cons'!$A$5:$A$759,$W$2,'PIB Mpal 2015-2020 Cons'!$E$5:$E$759,$A41)</f>
        <v>47.22803627640472</v>
      </c>
      <c r="P41" s="247">
        <f>SUMIFS('PIB Mpal 2015-2020 Cons'!U$5:U$759,'PIB Mpal 2015-2020 Cons'!$A$5:$A$759,$W$2,'PIB Mpal 2015-2020 Cons'!$E$5:$E$759,$A41)</f>
        <v>10.866230973455535</v>
      </c>
      <c r="Q41" s="319">
        <f>SUMIFS('PIB Mpal 2015-2020 Cons'!J$5:J$759,'PIB Mpal 2015-2020 Cons'!$A$5:$A$759,$W$2,'PIB Mpal 2015-2020 Cons'!$E$5:$E$759,$A41)</f>
        <v>37.781131251316246</v>
      </c>
      <c r="R41" s="192">
        <f>SUMIFS('PIB Mpal 2015-2020 Cons'!M$5:M$759,'PIB Mpal 2015-2020 Cons'!$A$5:$A$759,$W$2,'PIB Mpal 2015-2020 Cons'!$E$5:$E$759,$A41)</f>
        <v>22.58751324047146</v>
      </c>
      <c r="S41" s="190">
        <f>SUMIFS('PIB Mpal 2015-2020 Cons'!V$5:V$759,'PIB Mpal 2015-2020 Cons'!$A$5:$A$759,$W$2,'PIB Mpal 2015-2020 Cons'!$E$5:$E$759,$A41)</f>
        <v>134.4817426335595</v>
      </c>
      <c r="T41" s="250">
        <f>SUMIFS('PIB Mpal 2015-2020 Cons'!W$5:W$759,'PIB Mpal 2015-2020 Cons'!$A$5:$A$759,$W$2,'PIB Mpal 2015-2020 Cons'!$E$5:$E$759,$A41)</f>
        <v>194.8503871253472</v>
      </c>
      <c r="U41" s="189">
        <f>SUMIFS('PIB Mpal 2015-2020 Cons'!X$5:X$759,'PIB Mpal 2015-2020 Cons'!$A$5:$A$759,$W$2,'PIB Mpal 2015-2020 Cons'!$E$5:$E$759,$A41)</f>
        <v>19.613388219595628</v>
      </c>
      <c r="V41" s="190">
        <f>SUMIFS('PIB Mpal 2015-2020 Cons'!Y$5:Y$759,'PIB Mpal 2015-2020 Cons'!$A$5:$A$759,$W$2,'PIB Mpal 2015-2020 Cons'!$E$5:$E$759,$A41)</f>
        <v>218.00797868219706</v>
      </c>
      <c r="W41" s="191">
        <f t="shared" si="3"/>
        <v>0.0016820660105188205</v>
      </c>
      <c r="X41" s="379">
        <f>INDEX(POBLACION!$C$4:$W$128,MATCH(A41,POBLACION!$A$4:$A$128,0),MATCH($W$2,POBLACION!$C$3:$W$3,0))</f>
        <v>23050</v>
      </c>
      <c r="Y41" s="369">
        <f t="shared" si="5"/>
        <v>8453.379050991201</v>
      </c>
      <c r="Z41" s="381">
        <f t="shared" si="6"/>
        <v>9458.04679749228</v>
      </c>
      <c r="AA41" s="384">
        <f t="shared" si="7"/>
        <v>3.9270303432525937</v>
      </c>
      <c r="AB41" s="384">
        <f t="shared" si="7"/>
        <v>3.975801458531425</v>
      </c>
    </row>
    <row r="42" spans="1:28" ht="15" thickBot="1">
      <c r="A42" s="211" t="s">
        <v>71</v>
      </c>
      <c r="B42" s="214" t="s">
        <v>373</v>
      </c>
      <c r="C42" s="212"/>
      <c r="D42" s="207"/>
      <c r="E42" s="208">
        <f>SUM(E43:E59)</f>
        <v>660.1548850620186</v>
      </c>
      <c r="F42" s="208">
        <f aca="true" t="shared" si="14" ref="F42:V42">SUM(F43:F59)</f>
        <v>7.918313224466356</v>
      </c>
      <c r="G42" s="208">
        <f t="shared" si="14"/>
        <v>740.07357224963</v>
      </c>
      <c r="H42" s="208">
        <f t="shared" si="14"/>
        <v>424.0408716992154</v>
      </c>
      <c r="I42" s="208">
        <f t="shared" si="14"/>
        <v>202.18492734480566</v>
      </c>
      <c r="J42" s="208">
        <f t="shared" si="14"/>
        <v>466.7189977115231</v>
      </c>
      <c r="K42" s="208">
        <f t="shared" si="14"/>
        <v>85.4687978285244</v>
      </c>
      <c r="L42" s="208">
        <f t="shared" si="14"/>
        <v>75.37513053799879</v>
      </c>
      <c r="M42" s="208">
        <f t="shared" si="14"/>
        <v>313.2380413409785</v>
      </c>
      <c r="N42" s="208">
        <f t="shared" si="14"/>
        <v>317.42782283679</v>
      </c>
      <c r="O42" s="208">
        <f t="shared" si="14"/>
        <v>520.397799459993</v>
      </c>
      <c r="P42" s="218">
        <f t="shared" si="14"/>
        <v>87.38121990676981</v>
      </c>
      <c r="Q42" s="289">
        <f t="shared" si="14"/>
        <v>668.0731982864849</v>
      </c>
      <c r="R42" s="208">
        <f t="shared" si="14"/>
        <v>1164.1144439488453</v>
      </c>
      <c r="S42" s="209">
        <f t="shared" si="14"/>
        <v>2068.1927369673836</v>
      </c>
      <c r="T42" s="282">
        <f t="shared" si="14"/>
        <v>3900.380379202714</v>
      </c>
      <c r="U42" s="208">
        <f t="shared" si="14"/>
        <v>386.76149647174054</v>
      </c>
      <c r="V42" s="209">
        <f t="shared" si="14"/>
        <v>4298.956009347954</v>
      </c>
      <c r="W42" s="210">
        <f t="shared" si="3"/>
        <v>0.0331690969649375</v>
      </c>
      <c r="X42" s="309">
        <f aca="true" t="shared" si="15" ref="X42">SUM(X43:X59)</f>
        <v>244995</v>
      </c>
      <c r="Y42" s="369">
        <f t="shared" si="5"/>
        <v>15920.244818068588</v>
      </c>
      <c r="Z42" s="381">
        <f t="shared" si="6"/>
        <v>17547.117326263615</v>
      </c>
      <c r="AA42" s="384">
        <f t="shared" si="7"/>
        <v>4.20194974193926</v>
      </c>
      <c r="AB42" s="384">
        <f t="shared" si="7"/>
        <v>4.24420577993997</v>
      </c>
    </row>
    <row r="43" spans="1:28" ht="15">
      <c r="A43" s="117" t="s">
        <v>224</v>
      </c>
      <c r="B43" s="196" t="s">
        <v>73</v>
      </c>
      <c r="C43" s="203" t="s">
        <v>370</v>
      </c>
      <c r="D43" s="196" t="s">
        <v>74</v>
      </c>
      <c r="E43" s="204">
        <f>SUMIFS('PIB Mpal 2015-2020 Cons'!H$5:H$759,'PIB Mpal 2015-2020 Cons'!$A$5:$A$759,$W$2,'PIB Mpal 2015-2020 Cons'!$E$5:$E$759,$A43)</f>
        <v>23.567872771893995</v>
      </c>
      <c r="F43" s="204">
        <f>SUMIFS('PIB Mpal 2015-2020 Cons'!I$5:I$759,'PIB Mpal 2015-2020 Cons'!$A$5:$A$759,$W$2,'PIB Mpal 2015-2020 Cons'!$E$5:$E$759,$A43)</f>
        <v>0</v>
      </c>
      <c r="G43" s="204">
        <f>SUMIFS('PIB Mpal 2015-2020 Cons'!K$5:K$759,'PIB Mpal 2015-2020 Cons'!$A$5:$A$759,$W$2,'PIB Mpal 2015-2020 Cons'!$E$5:$E$759,$A43)</f>
        <v>0.6585956604886447</v>
      </c>
      <c r="H43" s="204">
        <f>SUMIFS('PIB Mpal 2015-2020 Cons'!L$5:L$759,'PIB Mpal 2015-2020 Cons'!$A$5:$A$759,$W$2,'PIB Mpal 2015-2020 Cons'!$E$5:$E$759,$A43)</f>
        <v>18.328281145917867</v>
      </c>
      <c r="I43" s="204">
        <f>SUMIFS('PIB Mpal 2015-2020 Cons'!N$5:N$759,'PIB Mpal 2015-2020 Cons'!$A$5:$A$759,$W$2,'PIB Mpal 2015-2020 Cons'!$E$5:$E$759,$A43)</f>
        <v>4.675834153468739</v>
      </c>
      <c r="J43" s="204">
        <f>SUMIFS('PIB Mpal 2015-2020 Cons'!O$5:O$759,'PIB Mpal 2015-2020 Cons'!$A$5:$A$759,$W$2,'PIB Mpal 2015-2020 Cons'!$E$5:$E$759,$A43)</f>
        <v>15.425259422919591</v>
      </c>
      <c r="K43" s="204">
        <f>SUMIFS('PIB Mpal 2015-2020 Cons'!P$5:P$759,'PIB Mpal 2015-2020 Cons'!$A$5:$A$759,$W$2,'PIB Mpal 2015-2020 Cons'!$E$5:$E$759,$A43)</f>
        <v>3.3356995344989557</v>
      </c>
      <c r="L43" s="204">
        <f>SUMIFS('PIB Mpal 2015-2020 Cons'!Q$5:Q$759,'PIB Mpal 2015-2020 Cons'!$A$5:$A$759,$W$2,'PIB Mpal 2015-2020 Cons'!$E$5:$E$759,$A43)</f>
        <v>2.0243725334223575</v>
      </c>
      <c r="M43" s="204">
        <f>SUMIFS('PIB Mpal 2015-2020 Cons'!R$5:R$759,'PIB Mpal 2015-2020 Cons'!$A$5:$A$759,$W$2,'PIB Mpal 2015-2020 Cons'!$E$5:$E$759,$A43)</f>
        <v>12.665861220044574</v>
      </c>
      <c r="N43" s="204">
        <f>SUMIFS('PIB Mpal 2015-2020 Cons'!S$5:S$759,'PIB Mpal 2015-2020 Cons'!$A$5:$A$759,$W$2,'PIB Mpal 2015-2020 Cons'!$E$5:$E$759,$A43)</f>
        <v>8.835903597788727</v>
      </c>
      <c r="O43" s="204">
        <f>SUMIFS('PIB Mpal 2015-2020 Cons'!T$5:T$759,'PIB Mpal 2015-2020 Cons'!$A$5:$A$759,$W$2,'PIB Mpal 2015-2020 Cons'!$E$5:$E$759,$A43)</f>
        <v>20.62745253045776</v>
      </c>
      <c r="P43" s="278">
        <f>SUMIFS('PIB Mpal 2015-2020 Cons'!U$5:U$759,'PIB Mpal 2015-2020 Cons'!$A$5:$A$759,$W$2,'PIB Mpal 2015-2020 Cons'!$E$5:$E$759,$A43)</f>
        <v>3.003979748971544</v>
      </c>
      <c r="Q43" s="319">
        <f>SUMIFS('PIB Mpal 2015-2020 Cons'!J$5:J$759,'PIB Mpal 2015-2020 Cons'!$A$5:$A$759,$W$2,'PIB Mpal 2015-2020 Cons'!$E$5:$E$759,$A43)</f>
        <v>23.567872771893995</v>
      </c>
      <c r="R43" s="192">
        <f>SUMIFS('PIB Mpal 2015-2020 Cons'!M$5:M$759,'PIB Mpal 2015-2020 Cons'!$A$5:$A$759,$W$2,'PIB Mpal 2015-2020 Cons'!$E$5:$E$759,$A43)</f>
        <v>18.98687680640651</v>
      </c>
      <c r="S43" s="205">
        <f>SUMIFS('PIB Mpal 2015-2020 Cons'!V$5:V$759,'PIB Mpal 2015-2020 Cons'!$A$5:$A$759,$W$2,'PIB Mpal 2015-2020 Cons'!$E$5:$E$759,$A43)</f>
        <v>70.59436274157225</v>
      </c>
      <c r="T43" s="283">
        <f>SUMIFS('PIB Mpal 2015-2020 Cons'!W$5:W$759,'PIB Mpal 2015-2020 Cons'!$A$5:$A$759,$W$2,'PIB Mpal 2015-2020 Cons'!$E$5:$E$759,$A43)</f>
        <v>113.14911231987276</v>
      </c>
      <c r="U43" s="204">
        <f>SUMIFS('PIB Mpal 2015-2020 Cons'!X$5:X$759,'PIB Mpal 2015-2020 Cons'!$A$5:$A$759,$W$2,'PIB Mpal 2015-2020 Cons'!$E$5:$E$759,$A43)</f>
        <v>11.380416139699108</v>
      </c>
      <c r="V43" s="205">
        <f>SUMIFS('PIB Mpal 2015-2020 Cons'!Y$5:Y$759,'PIB Mpal 2015-2020 Cons'!$A$5:$A$759,$W$2,'PIB Mpal 2015-2020 Cons'!$E$5:$E$759,$A43)</f>
        <v>126.49632510055798</v>
      </c>
      <c r="W43" s="194">
        <f t="shared" si="3"/>
        <v>0.0009759971639265646</v>
      </c>
      <c r="X43" s="379">
        <f>INDEX(POBLACION!$C$4:$W$128,MATCH(A43,POBLACION!$A$4:$A$128,0),MATCH($W$2,POBLACION!$C$3:$W$3,0))</f>
        <v>11462</v>
      </c>
      <c r="Y43" s="369">
        <f t="shared" si="5"/>
        <v>9871.672685384117</v>
      </c>
      <c r="Z43" s="381">
        <f t="shared" si="6"/>
        <v>11036.147714234687</v>
      </c>
      <c r="AA43" s="384">
        <f t="shared" si="7"/>
        <v>3.9943907470449056</v>
      </c>
      <c r="AB43" s="384">
        <f t="shared" si="7"/>
        <v>4.042817504696574</v>
      </c>
    </row>
    <row r="44" spans="1:28" ht="15">
      <c r="A44" s="117" t="s">
        <v>225</v>
      </c>
      <c r="B44" s="114" t="s">
        <v>73</v>
      </c>
      <c r="C44" s="115" t="s">
        <v>370</v>
      </c>
      <c r="D44" s="114" t="s">
        <v>76</v>
      </c>
      <c r="E44" s="141">
        <f>SUMIFS('PIB Mpal 2015-2020 Cons'!H$5:H$759,'PIB Mpal 2015-2020 Cons'!$A$5:$A$759,$W$2,'PIB Mpal 2015-2020 Cons'!$E$5:$E$759,$A44)</f>
        <v>17.829246476597383</v>
      </c>
      <c r="F44" s="141">
        <f>SUMIFS('PIB Mpal 2015-2020 Cons'!I$5:I$759,'PIB Mpal 2015-2020 Cons'!$A$5:$A$759,$W$2,'PIB Mpal 2015-2020 Cons'!$E$5:$E$759,$A44)</f>
        <v>0.19826896933096239</v>
      </c>
      <c r="G44" s="141">
        <f>SUMIFS('PIB Mpal 2015-2020 Cons'!K$5:K$759,'PIB Mpal 2015-2020 Cons'!$A$5:$A$759,$W$2,'PIB Mpal 2015-2020 Cons'!$E$5:$E$759,$A44)</f>
        <v>2.0940978743464407</v>
      </c>
      <c r="H44" s="141">
        <f>SUMIFS('PIB Mpal 2015-2020 Cons'!L$5:L$759,'PIB Mpal 2015-2020 Cons'!$A$5:$A$759,$W$2,'PIB Mpal 2015-2020 Cons'!$E$5:$E$759,$A44)</f>
        <v>4.156039510564621</v>
      </c>
      <c r="I44" s="141">
        <f>SUMIFS('PIB Mpal 2015-2020 Cons'!N$5:N$759,'PIB Mpal 2015-2020 Cons'!$A$5:$A$759,$W$2,'PIB Mpal 2015-2020 Cons'!$E$5:$E$759,$A44)</f>
        <v>1.8660318436355563</v>
      </c>
      <c r="J44" s="141">
        <f>SUMIFS('PIB Mpal 2015-2020 Cons'!O$5:O$759,'PIB Mpal 2015-2020 Cons'!$A$5:$A$759,$W$2,'PIB Mpal 2015-2020 Cons'!$E$5:$E$759,$A44)</f>
        <v>5.318222038293929</v>
      </c>
      <c r="K44" s="141">
        <f>SUMIFS('PIB Mpal 2015-2020 Cons'!P$5:P$759,'PIB Mpal 2015-2020 Cons'!$A$5:$A$759,$W$2,'PIB Mpal 2015-2020 Cons'!$E$5:$E$759,$A44)</f>
        <v>1.0356863449088225</v>
      </c>
      <c r="L44" s="141">
        <f>SUMIFS('PIB Mpal 2015-2020 Cons'!Q$5:Q$759,'PIB Mpal 2015-2020 Cons'!$A$5:$A$759,$W$2,'PIB Mpal 2015-2020 Cons'!$E$5:$E$759,$A44)</f>
        <v>0.33710592495855163</v>
      </c>
      <c r="M44" s="141">
        <f>SUMIFS('PIB Mpal 2015-2020 Cons'!R$5:R$759,'PIB Mpal 2015-2020 Cons'!$A$5:$A$759,$W$2,'PIB Mpal 2015-2020 Cons'!$E$5:$E$759,$A44)</f>
        <v>4.800280260220416</v>
      </c>
      <c r="N44" s="141">
        <f>SUMIFS('PIB Mpal 2015-2020 Cons'!S$5:S$759,'PIB Mpal 2015-2020 Cons'!$A$5:$A$759,$W$2,'PIB Mpal 2015-2020 Cons'!$E$5:$E$759,$A44)</f>
        <v>5.418170326076167</v>
      </c>
      <c r="O44" s="141">
        <f>SUMIFS('PIB Mpal 2015-2020 Cons'!T$5:T$759,'PIB Mpal 2015-2020 Cons'!$A$5:$A$759,$W$2,'PIB Mpal 2015-2020 Cons'!$E$5:$E$759,$A44)</f>
        <v>22.482938836487822</v>
      </c>
      <c r="P44" s="246">
        <f>SUMIFS('PIB Mpal 2015-2020 Cons'!U$5:U$759,'PIB Mpal 2015-2020 Cons'!$A$5:$A$759,$W$2,'PIB Mpal 2015-2020 Cons'!$E$5:$E$759,$A44)</f>
        <v>1.3653431270235599</v>
      </c>
      <c r="Q44" s="319">
        <f>SUMIFS('PIB Mpal 2015-2020 Cons'!J$5:J$759,'PIB Mpal 2015-2020 Cons'!$A$5:$A$759,$W$2,'PIB Mpal 2015-2020 Cons'!$E$5:$E$759,$A44)</f>
        <v>18.027515445928344</v>
      </c>
      <c r="R44" s="192">
        <f>SUMIFS('PIB Mpal 2015-2020 Cons'!M$5:M$759,'PIB Mpal 2015-2020 Cons'!$A$5:$A$759,$W$2,'PIB Mpal 2015-2020 Cons'!$E$5:$E$759,$A44)</f>
        <v>6.250137384911062</v>
      </c>
      <c r="S44" s="143">
        <f>SUMIFS('PIB Mpal 2015-2020 Cons'!V$5:V$759,'PIB Mpal 2015-2020 Cons'!$A$5:$A$759,$W$2,'PIB Mpal 2015-2020 Cons'!$E$5:$E$759,$A44)</f>
        <v>42.62377870160483</v>
      </c>
      <c r="T44" s="249">
        <f>SUMIFS('PIB Mpal 2015-2020 Cons'!W$5:W$759,'PIB Mpal 2015-2020 Cons'!$A$5:$A$759,$W$2,'PIB Mpal 2015-2020 Cons'!$E$5:$E$759,$A44)</f>
        <v>66.90143153244424</v>
      </c>
      <c r="U44" s="141">
        <f>SUMIFS('PIB Mpal 2015-2020 Cons'!X$5:X$759,'PIB Mpal 2015-2020 Cons'!$A$5:$A$759,$W$2,'PIB Mpal 2015-2020 Cons'!$E$5:$E$759,$A44)</f>
        <v>6.8097633503965564</v>
      </c>
      <c r="V44" s="143">
        <f>SUMIFS('PIB Mpal 2015-2020 Cons'!Y$5:Y$759,'PIB Mpal 2015-2020 Cons'!$A$5:$A$759,$W$2,'PIB Mpal 2015-2020 Cons'!$E$5:$E$759,$A44)</f>
        <v>75.69231455598272</v>
      </c>
      <c r="W44" s="185">
        <f t="shared" si="3"/>
        <v>0.0005840128895361142</v>
      </c>
      <c r="X44" s="379">
        <f>INDEX(POBLACION!$C$4:$W$128,MATCH(A44,POBLACION!$A$4:$A$128,0),MATCH($W$2,POBLACION!$C$3:$W$3,0))</f>
        <v>6054</v>
      </c>
      <c r="Y44" s="369">
        <f t="shared" si="5"/>
        <v>11050.781554747975</v>
      </c>
      <c r="Z44" s="381">
        <f t="shared" si="6"/>
        <v>12502.86001915803</v>
      </c>
      <c r="AA44" s="384">
        <f t="shared" si="7"/>
        <v>4.043392994121703</v>
      </c>
      <c r="AB44" s="384">
        <f t="shared" si="7"/>
        <v>4.097009368885179</v>
      </c>
    </row>
    <row r="45" spans="1:28" ht="15">
      <c r="A45" s="117" t="s">
        <v>226</v>
      </c>
      <c r="B45" s="114" t="s">
        <v>73</v>
      </c>
      <c r="C45" s="115" t="s">
        <v>370</v>
      </c>
      <c r="D45" s="114" t="s">
        <v>77</v>
      </c>
      <c r="E45" s="141">
        <f>SUMIFS('PIB Mpal 2015-2020 Cons'!H$5:H$759,'PIB Mpal 2015-2020 Cons'!$A$5:$A$759,$W$2,'PIB Mpal 2015-2020 Cons'!$E$5:$E$759,$A45)</f>
        <v>7.888447631073942</v>
      </c>
      <c r="F45" s="141">
        <f>SUMIFS('PIB Mpal 2015-2020 Cons'!I$5:I$759,'PIB Mpal 2015-2020 Cons'!$A$5:$A$759,$W$2,'PIB Mpal 2015-2020 Cons'!$E$5:$E$759,$A45)</f>
        <v>0.5909869922675953</v>
      </c>
      <c r="G45" s="141">
        <f>SUMIFS('PIB Mpal 2015-2020 Cons'!K$5:K$759,'PIB Mpal 2015-2020 Cons'!$A$5:$A$759,$W$2,'PIB Mpal 2015-2020 Cons'!$E$5:$E$759,$A45)</f>
        <v>0.7932636656309688</v>
      </c>
      <c r="H45" s="141">
        <f>SUMIFS('PIB Mpal 2015-2020 Cons'!L$5:L$759,'PIB Mpal 2015-2020 Cons'!$A$5:$A$759,$W$2,'PIB Mpal 2015-2020 Cons'!$E$5:$E$759,$A45)</f>
        <v>4.7653620549940365</v>
      </c>
      <c r="I45" s="141">
        <f>SUMIFS('PIB Mpal 2015-2020 Cons'!N$5:N$759,'PIB Mpal 2015-2020 Cons'!$A$5:$A$759,$W$2,'PIB Mpal 2015-2020 Cons'!$E$5:$E$759,$A45)</f>
        <v>1.7551319795187657</v>
      </c>
      <c r="J45" s="141">
        <f>SUMIFS('PIB Mpal 2015-2020 Cons'!O$5:O$759,'PIB Mpal 2015-2020 Cons'!$A$5:$A$759,$W$2,'PIB Mpal 2015-2020 Cons'!$E$5:$E$759,$A45)</f>
        <v>4.851123054843044</v>
      </c>
      <c r="K45" s="141">
        <f>SUMIFS('PIB Mpal 2015-2020 Cons'!P$5:P$759,'PIB Mpal 2015-2020 Cons'!$A$5:$A$759,$W$2,'PIB Mpal 2015-2020 Cons'!$E$5:$E$759,$A45)</f>
        <v>1.9938055374622512</v>
      </c>
      <c r="L45" s="141">
        <f>SUMIFS('PIB Mpal 2015-2020 Cons'!Q$5:Q$759,'PIB Mpal 2015-2020 Cons'!$A$5:$A$759,$W$2,'PIB Mpal 2015-2020 Cons'!$E$5:$E$759,$A45)</f>
        <v>0.9293072267127362</v>
      </c>
      <c r="M45" s="141">
        <f>SUMIFS('PIB Mpal 2015-2020 Cons'!R$5:R$759,'PIB Mpal 2015-2020 Cons'!$A$5:$A$759,$W$2,'PIB Mpal 2015-2020 Cons'!$E$5:$E$759,$A45)</f>
        <v>8.806077104280684</v>
      </c>
      <c r="N45" s="141">
        <f>SUMIFS('PIB Mpal 2015-2020 Cons'!S$5:S$759,'PIB Mpal 2015-2020 Cons'!$A$5:$A$759,$W$2,'PIB Mpal 2015-2020 Cons'!$E$5:$E$759,$A45)</f>
        <v>7.4896569260808095</v>
      </c>
      <c r="O45" s="141">
        <f>SUMIFS('PIB Mpal 2015-2020 Cons'!T$5:T$759,'PIB Mpal 2015-2020 Cons'!$A$5:$A$759,$W$2,'PIB Mpal 2015-2020 Cons'!$E$5:$E$759,$A45)</f>
        <v>18.97976777338626</v>
      </c>
      <c r="P45" s="246">
        <f>SUMIFS('PIB Mpal 2015-2020 Cons'!U$5:U$759,'PIB Mpal 2015-2020 Cons'!$A$5:$A$759,$W$2,'PIB Mpal 2015-2020 Cons'!$E$5:$E$759,$A45)</f>
        <v>2.1127967473687423</v>
      </c>
      <c r="Q45" s="319">
        <f>SUMIFS('PIB Mpal 2015-2020 Cons'!J$5:J$759,'PIB Mpal 2015-2020 Cons'!$A$5:$A$759,$W$2,'PIB Mpal 2015-2020 Cons'!$E$5:$E$759,$A45)</f>
        <v>8.479434623341538</v>
      </c>
      <c r="R45" s="192">
        <f>SUMIFS('PIB Mpal 2015-2020 Cons'!M$5:M$759,'PIB Mpal 2015-2020 Cons'!$A$5:$A$759,$W$2,'PIB Mpal 2015-2020 Cons'!$E$5:$E$759,$A45)</f>
        <v>5.558625720625005</v>
      </c>
      <c r="S45" s="143">
        <f>SUMIFS('PIB Mpal 2015-2020 Cons'!V$5:V$759,'PIB Mpal 2015-2020 Cons'!$A$5:$A$759,$W$2,'PIB Mpal 2015-2020 Cons'!$E$5:$E$759,$A45)</f>
        <v>46.91766634965329</v>
      </c>
      <c r="T45" s="249">
        <f>SUMIFS('PIB Mpal 2015-2020 Cons'!W$5:W$759,'PIB Mpal 2015-2020 Cons'!$A$5:$A$759,$W$2,'PIB Mpal 2015-2020 Cons'!$E$5:$E$759,$A45)</f>
        <v>60.95572669361983</v>
      </c>
      <c r="U45" s="141">
        <f>SUMIFS('PIB Mpal 2015-2020 Cons'!X$5:X$759,'PIB Mpal 2015-2020 Cons'!$A$5:$A$759,$W$2,'PIB Mpal 2015-2020 Cons'!$E$5:$E$759,$A45)</f>
        <v>6.119463627660938</v>
      </c>
      <c r="V45" s="143">
        <f>SUMIFS('PIB Mpal 2015-2020 Cons'!Y$5:Y$759,'PIB Mpal 2015-2020 Cons'!$A$5:$A$759,$W$2,'PIB Mpal 2015-2020 Cons'!$E$5:$E$759,$A45)</f>
        <v>68.01945038273786</v>
      </c>
      <c r="W45" s="185">
        <f t="shared" si="3"/>
        <v>0.000524812010251063</v>
      </c>
      <c r="X45" s="379">
        <f>INDEX(POBLACION!$C$4:$W$128,MATCH(A45,POBLACION!$A$4:$A$128,0),MATCH($W$2,POBLACION!$C$3:$W$3,0))</f>
        <v>8065</v>
      </c>
      <c r="Y45" s="369">
        <f t="shared" si="5"/>
        <v>7558.056626611263</v>
      </c>
      <c r="Z45" s="381">
        <f t="shared" si="6"/>
        <v>8433.905813110707</v>
      </c>
      <c r="AA45" s="384">
        <f t="shared" si="7"/>
        <v>3.8784101414223127</v>
      </c>
      <c r="AB45" s="384">
        <f t="shared" si="7"/>
        <v>3.926028746658132</v>
      </c>
    </row>
    <row r="46" spans="1:28" ht="15">
      <c r="A46" s="117" t="s">
        <v>227</v>
      </c>
      <c r="B46" s="114" t="s">
        <v>73</v>
      </c>
      <c r="C46" s="115" t="s">
        <v>370</v>
      </c>
      <c r="D46" s="114" t="s">
        <v>78</v>
      </c>
      <c r="E46" s="141">
        <f>SUMIFS('PIB Mpal 2015-2020 Cons'!H$5:H$759,'PIB Mpal 2015-2020 Cons'!$A$5:$A$759,$W$2,'PIB Mpal 2015-2020 Cons'!$E$5:$E$759,$A46)</f>
        <v>4.408795136326405</v>
      </c>
      <c r="F46" s="141">
        <f>SUMIFS('PIB Mpal 2015-2020 Cons'!I$5:I$759,'PIB Mpal 2015-2020 Cons'!$A$5:$A$759,$W$2,'PIB Mpal 2015-2020 Cons'!$E$5:$E$759,$A46)</f>
        <v>0</v>
      </c>
      <c r="G46" s="141">
        <f>SUMIFS('PIB Mpal 2015-2020 Cons'!K$5:K$759,'PIB Mpal 2015-2020 Cons'!$A$5:$A$759,$W$2,'PIB Mpal 2015-2020 Cons'!$E$5:$E$759,$A46)</f>
        <v>1.0856607629668407</v>
      </c>
      <c r="H46" s="141">
        <f>SUMIFS('PIB Mpal 2015-2020 Cons'!L$5:L$759,'PIB Mpal 2015-2020 Cons'!$A$5:$A$759,$W$2,'PIB Mpal 2015-2020 Cons'!$E$5:$E$759,$A46)</f>
        <v>5.231147833829118</v>
      </c>
      <c r="I46" s="141">
        <f>SUMIFS('PIB Mpal 2015-2020 Cons'!N$5:N$759,'PIB Mpal 2015-2020 Cons'!$A$5:$A$759,$W$2,'PIB Mpal 2015-2020 Cons'!$E$5:$E$759,$A46)</f>
        <v>3.0989112938055507</v>
      </c>
      <c r="J46" s="141">
        <f>SUMIFS('PIB Mpal 2015-2020 Cons'!O$5:O$759,'PIB Mpal 2015-2020 Cons'!$A$5:$A$759,$W$2,'PIB Mpal 2015-2020 Cons'!$E$5:$E$759,$A46)</f>
        <v>8.709551525244827</v>
      </c>
      <c r="K46" s="141">
        <f>SUMIFS('PIB Mpal 2015-2020 Cons'!P$5:P$759,'PIB Mpal 2015-2020 Cons'!$A$5:$A$759,$W$2,'PIB Mpal 2015-2020 Cons'!$E$5:$E$759,$A46)</f>
        <v>2.490648541913502</v>
      </c>
      <c r="L46" s="141">
        <f>SUMIFS('PIB Mpal 2015-2020 Cons'!Q$5:Q$759,'PIB Mpal 2015-2020 Cons'!$A$5:$A$759,$W$2,'PIB Mpal 2015-2020 Cons'!$E$5:$E$759,$A46)</f>
        <v>1.4857352042736867</v>
      </c>
      <c r="M46" s="141">
        <f>SUMIFS('PIB Mpal 2015-2020 Cons'!R$5:R$759,'PIB Mpal 2015-2020 Cons'!$A$5:$A$759,$W$2,'PIB Mpal 2015-2020 Cons'!$E$5:$E$759,$A46)</f>
        <v>9.406880228013605</v>
      </c>
      <c r="N46" s="141">
        <f>SUMIFS('PIB Mpal 2015-2020 Cons'!S$5:S$759,'PIB Mpal 2015-2020 Cons'!$A$5:$A$759,$W$2,'PIB Mpal 2015-2020 Cons'!$E$5:$E$759,$A46)</f>
        <v>7.30308000393505</v>
      </c>
      <c r="O46" s="141">
        <f>SUMIFS('PIB Mpal 2015-2020 Cons'!T$5:T$759,'PIB Mpal 2015-2020 Cons'!$A$5:$A$759,$W$2,'PIB Mpal 2015-2020 Cons'!$E$5:$E$759,$A46)</f>
        <v>16.683894363254105</v>
      </c>
      <c r="P46" s="246">
        <f>SUMIFS('PIB Mpal 2015-2020 Cons'!U$5:U$759,'PIB Mpal 2015-2020 Cons'!$A$5:$A$759,$W$2,'PIB Mpal 2015-2020 Cons'!$E$5:$E$759,$A46)</f>
        <v>2.434858575631555</v>
      </c>
      <c r="Q46" s="319">
        <f>SUMIFS('PIB Mpal 2015-2020 Cons'!J$5:J$759,'PIB Mpal 2015-2020 Cons'!$A$5:$A$759,$W$2,'PIB Mpal 2015-2020 Cons'!$E$5:$E$759,$A46)</f>
        <v>4.408795136326405</v>
      </c>
      <c r="R46" s="192">
        <f>SUMIFS('PIB Mpal 2015-2020 Cons'!M$5:M$759,'PIB Mpal 2015-2020 Cons'!$A$5:$A$759,$W$2,'PIB Mpal 2015-2020 Cons'!$E$5:$E$759,$A46)</f>
        <v>6.316808596795958</v>
      </c>
      <c r="S46" s="143">
        <f>SUMIFS('PIB Mpal 2015-2020 Cons'!V$5:V$759,'PIB Mpal 2015-2020 Cons'!$A$5:$A$759,$W$2,'PIB Mpal 2015-2020 Cons'!$E$5:$E$759,$A46)</f>
        <v>51.61355973607188</v>
      </c>
      <c r="T46" s="249">
        <f>SUMIFS('PIB Mpal 2015-2020 Cons'!W$5:W$759,'PIB Mpal 2015-2020 Cons'!$A$5:$A$759,$W$2,'PIB Mpal 2015-2020 Cons'!$E$5:$E$759,$A46)</f>
        <v>62.33916346919424</v>
      </c>
      <c r="U46" s="141">
        <f>SUMIFS('PIB Mpal 2015-2020 Cons'!X$5:X$759,'PIB Mpal 2015-2020 Cons'!$A$5:$A$759,$W$2,'PIB Mpal 2015-2020 Cons'!$E$5:$E$759,$A46)</f>
        <v>6.232112863232535</v>
      </c>
      <c r="V46" s="143">
        <f>SUMIFS('PIB Mpal 2015-2020 Cons'!Y$5:Y$759,'PIB Mpal 2015-2020 Cons'!$A$5:$A$759,$W$2,'PIB Mpal 2015-2020 Cons'!$E$5:$E$759,$A46)</f>
        <v>69.27157592157027</v>
      </c>
      <c r="W46" s="185">
        <f t="shared" si="3"/>
        <v>0.0005344729310233382</v>
      </c>
      <c r="X46" s="379">
        <f>INDEX(POBLACION!$C$4:$W$128,MATCH(A46,POBLACION!$A$4:$A$128,0),MATCH($W$2,POBLACION!$C$3:$W$3,0))</f>
        <v>9202</v>
      </c>
      <c r="Y46" s="369">
        <f t="shared" si="5"/>
        <v>6774.523306802243</v>
      </c>
      <c r="Z46" s="381">
        <f t="shared" si="6"/>
        <v>7527.882625686837</v>
      </c>
      <c r="AA46" s="384">
        <f t="shared" si="7"/>
        <v>3.8308787412425467</v>
      </c>
      <c r="AB46" s="384">
        <f t="shared" si="7"/>
        <v>3.876672838977394</v>
      </c>
    </row>
    <row r="47" spans="1:28" ht="15">
      <c r="A47" s="117" t="s">
        <v>228</v>
      </c>
      <c r="B47" s="114" t="s">
        <v>73</v>
      </c>
      <c r="C47" s="115" t="s">
        <v>370</v>
      </c>
      <c r="D47" s="114" t="s">
        <v>79</v>
      </c>
      <c r="E47" s="141">
        <f>SUMIFS('PIB Mpal 2015-2020 Cons'!H$5:H$759,'PIB Mpal 2015-2020 Cons'!$A$5:$A$759,$W$2,'PIB Mpal 2015-2020 Cons'!$E$5:$E$759,$A47)</f>
        <v>5.4190689172331235</v>
      </c>
      <c r="F47" s="141">
        <f>SUMIFS('PIB Mpal 2015-2020 Cons'!I$5:I$759,'PIB Mpal 2015-2020 Cons'!$A$5:$A$759,$W$2,'PIB Mpal 2015-2020 Cons'!$E$5:$E$759,$A47)</f>
        <v>0</v>
      </c>
      <c r="G47" s="141">
        <f>SUMIFS('PIB Mpal 2015-2020 Cons'!K$5:K$759,'PIB Mpal 2015-2020 Cons'!$A$5:$A$759,$W$2,'PIB Mpal 2015-2020 Cons'!$E$5:$E$759,$A47)</f>
        <v>0.8733605572516139</v>
      </c>
      <c r="H47" s="141">
        <f>SUMIFS('PIB Mpal 2015-2020 Cons'!L$5:L$759,'PIB Mpal 2015-2020 Cons'!$A$5:$A$759,$W$2,'PIB Mpal 2015-2020 Cons'!$E$5:$E$759,$A47)</f>
        <v>2.5443860624681975</v>
      </c>
      <c r="I47" s="141">
        <f>SUMIFS('PIB Mpal 2015-2020 Cons'!N$5:N$759,'PIB Mpal 2015-2020 Cons'!$A$5:$A$759,$W$2,'PIB Mpal 2015-2020 Cons'!$E$5:$E$759,$A47)</f>
        <v>17.70675703435373</v>
      </c>
      <c r="J47" s="141">
        <f>SUMIFS('PIB Mpal 2015-2020 Cons'!O$5:O$759,'PIB Mpal 2015-2020 Cons'!$A$5:$A$759,$W$2,'PIB Mpal 2015-2020 Cons'!$E$5:$E$759,$A47)</f>
        <v>1.2182496504868394</v>
      </c>
      <c r="K47" s="141">
        <f>SUMIFS('PIB Mpal 2015-2020 Cons'!P$5:P$759,'PIB Mpal 2015-2020 Cons'!$A$5:$A$759,$W$2,'PIB Mpal 2015-2020 Cons'!$E$5:$E$759,$A47)</f>
        <v>0.37017495266549066</v>
      </c>
      <c r="L47" s="141">
        <f>SUMIFS('PIB Mpal 2015-2020 Cons'!Q$5:Q$759,'PIB Mpal 2015-2020 Cons'!$A$5:$A$759,$W$2,'PIB Mpal 2015-2020 Cons'!$E$5:$E$759,$A47)</f>
        <v>0.18681868712970623</v>
      </c>
      <c r="M47" s="141">
        <f>SUMIFS('PIB Mpal 2015-2020 Cons'!R$5:R$759,'PIB Mpal 2015-2020 Cons'!$A$5:$A$759,$W$2,'PIB Mpal 2015-2020 Cons'!$E$5:$E$759,$A47)</f>
        <v>1.4694933214529364</v>
      </c>
      <c r="N47" s="141">
        <f>SUMIFS('PIB Mpal 2015-2020 Cons'!S$5:S$759,'PIB Mpal 2015-2020 Cons'!$A$5:$A$759,$W$2,'PIB Mpal 2015-2020 Cons'!$E$5:$E$759,$A47)</f>
        <v>2.251148456931096</v>
      </c>
      <c r="O47" s="141">
        <f>SUMIFS('PIB Mpal 2015-2020 Cons'!T$5:T$759,'PIB Mpal 2015-2020 Cons'!$A$5:$A$759,$W$2,'PIB Mpal 2015-2020 Cons'!$E$5:$E$759,$A47)</f>
        <v>2.7625872882257956</v>
      </c>
      <c r="P47" s="246">
        <f>SUMIFS('PIB Mpal 2015-2020 Cons'!U$5:U$759,'PIB Mpal 2015-2020 Cons'!$A$5:$A$759,$W$2,'PIB Mpal 2015-2020 Cons'!$E$5:$E$759,$A47)</f>
        <v>0.3402309064760491</v>
      </c>
      <c r="Q47" s="319">
        <f>SUMIFS('PIB Mpal 2015-2020 Cons'!J$5:J$759,'PIB Mpal 2015-2020 Cons'!$A$5:$A$759,$W$2,'PIB Mpal 2015-2020 Cons'!$E$5:$E$759,$A47)</f>
        <v>5.4190689172331235</v>
      </c>
      <c r="R47" s="192">
        <f>SUMIFS('PIB Mpal 2015-2020 Cons'!M$5:M$759,'PIB Mpal 2015-2020 Cons'!$A$5:$A$759,$W$2,'PIB Mpal 2015-2020 Cons'!$E$5:$E$759,$A47)</f>
        <v>3.4177466197198116</v>
      </c>
      <c r="S47" s="143">
        <f>SUMIFS('PIB Mpal 2015-2020 Cons'!V$5:V$759,'PIB Mpal 2015-2020 Cons'!$A$5:$A$759,$W$2,'PIB Mpal 2015-2020 Cons'!$E$5:$E$759,$A47)</f>
        <v>26.30546029772164</v>
      </c>
      <c r="T47" s="249">
        <f>SUMIFS('PIB Mpal 2015-2020 Cons'!W$5:W$759,'PIB Mpal 2015-2020 Cons'!$A$5:$A$759,$W$2,'PIB Mpal 2015-2020 Cons'!$E$5:$E$759,$A47)</f>
        <v>35.14227583467458</v>
      </c>
      <c r="U47" s="141">
        <f>SUMIFS('PIB Mpal 2015-2020 Cons'!X$5:X$759,'PIB Mpal 2015-2020 Cons'!$A$5:$A$759,$W$2,'PIB Mpal 2015-2020 Cons'!$E$5:$E$759,$A47)</f>
        <v>3.697138947141094</v>
      </c>
      <c r="V47" s="143">
        <f>SUMIFS('PIB Mpal 2015-2020 Cons'!Y$5:Y$759,'PIB Mpal 2015-2020 Cons'!$A$5:$A$759,$W$2,'PIB Mpal 2015-2020 Cons'!$E$5:$E$759,$A47)</f>
        <v>41.09467343331902</v>
      </c>
      <c r="W47" s="185">
        <f t="shared" si="3"/>
        <v>0.0003170707504073633</v>
      </c>
      <c r="X47" s="379">
        <f>INDEX(POBLACION!$C$4:$W$128,MATCH(A47,POBLACION!$A$4:$A$128,0),MATCH($W$2,POBLACION!$C$3:$W$3,0))</f>
        <v>3954</v>
      </c>
      <c r="Y47" s="369">
        <f t="shared" si="5"/>
        <v>8887.778410388108</v>
      </c>
      <c r="Z47" s="381">
        <f t="shared" si="6"/>
        <v>10393.190043833843</v>
      </c>
      <c r="AA47" s="384">
        <f t="shared" si="7"/>
        <v>3.9487932182611925</v>
      </c>
      <c r="AB47" s="384">
        <f t="shared" si="7"/>
        <v>4.016748868615401</v>
      </c>
    </row>
    <row r="48" spans="1:28" ht="15">
      <c r="A48" s="117" t="s">
        <v>229</v>
      </c>
      <c r="B48" s="114" t="s">
        <v>73</v>
      </c>
      <c r="C48" s="115" t="s">
        <v>370</v>
      </c>
      <c r="D48" s="114" t="s">
        <v>80</v>
      </c>
      <c r="E48" s="141">
        <f>SUMIFS('PIB Mpal 2015-2020 Cons'!H$5:H$759,'PIB Mpal 2015-2020 Cons'!$A$5:$A$759,$W$2,'PIB Mpal 2015-2020 Cons'!$E$5:$E$759,$A48)</f>
        <v>128.17241432966495</v>
      </c>
      <c r="F48" s="141">
        <f>SUMIFS('PIB Mpal 2015-2020 Cons'!I$5:I$759,'PIB Mpal 2015-2020 Cons'!$A$5:$A$759,$W$2,'PIB Mpal 2015-2020 Cons'!$E$5:$E$759,$A48)</f>
        <v>0</v>
      </c>
      <c r="G48" s="141">
        <f>SUMIFS('PIB Mpal 2015-2020 Cons'!K$5:K$759,'PIB Mpal 2015-2020 Cons'!$A$5:$A$759,$W$2,'PIB Mpal 2015-2020 Cons'!$E$5:$E$759,$A48)</f>
        <v>29.552841290988674</v>
      </c>
      <c r="H48" s="141">
        <f>SUMIFS('PIB Mpal 2015-2020 Cons'!L$5:L$759,'PIB Mpal 2015-2020 Cons'!$A$5:$A$759,$W$2,'PIB Mpal 2015-2020 Cons'!$E$5:$E$759,$A48)</f>
        <v>15.608549336395498</v>
      </c>
      <c r="I48" s="141">
        <f>SUMIFS('PIB Mpal 2015-2020 Cons'!N$5:N$759,'PIB Mpal 2015-2020 Cons'!$A$5:$A$759,$W$2,'PIB Mpal 2015-2020 Cons'!$E$5:$E$759,$A48)</f>
        <v>21.300853756744683</v>
      </c>
      <c r="J48" s="141">
        <f>SUMIFS('PIB Mpal 2015-2020 Cons'!O$5:O$759,'PIB Mpal 2015-2020 Cons'!$A$5:$A$759,$W$2,'PIB Mpal 2015-2020 Cons'!$E$5:$E$759,$A48)</f>
        <v>58.429749574658594</v>
      </c>
      <c r="K48" s="141">
        <f>SUMIFS('PIB Mpal 2015-2020 Cons'!P$5:P$759,'PIB Mpal 2015-2020 Cons'!$A$5:$A$759,$W$2,'PIB Mpal 2015-2020 Cons'!$E$5:$E$759,$A48)</f>
        <v>7.620677538925196</v>
      </c>
      <c r="L48" s="141">
        <f>SUMIFS('PIB Mpal 2015-2020 Cons'!Q$5:Q$759,'PIB Mpal 2015-2020 Cons'!$A$5:$A$759,$W$2,'PIB Mpal 2015-2020 Cons'!$E$5:$E$759,$A48)</f>
        <v>9.408896080949905</v>
      </c>
      <c r="M48" s="141">
        <f>SUMIFS('PIB Mpal 2015-2020 Cons'!R$5:R$759,'PIB Mpal 2015-2020 Cons'!$A$5:$A$759,$W$2,'PIB Mpal 2015-2020 Cons'!$E$5:$E$759,$A48)</f>
        <v>27.258486052730134</v>
      </c>
      <c r="N48" s="141">
        <f>SUMIFS('PIB Mpal 2015-2020 Cons'!S$5:S$759,'PIB Mpal 2015-2020 Cons'!$A$5:$A$759,$W$2,'PIB Mpal 2015-2020 Cons'!$E$5:$E$759,$A48)</f>
        <v>24.08225035417067</v>
      </c>
      <c r="O48" s="141">
        <f>SUMIFS('PIB Mpal 2015-2020 Cons'!T$5:T$759,'PIB Mpal 2015-2020 Cons'!$A$5:$A$759,$W$2,'PIB Mpal 2015-2020 Cons'!$E$5:$E$759,$A48)</f>
        <v>22.64976649990291</v>
      </c>
      <c r="P48" s="246">
        <f>SUMIFS('PIB Mpal 2015-2020 Cons'!U$5:U$759,'PIB Mpal 2015-2020 Cons'!$A$5:$A$759,$W$2,'PIB Mpal 2015-2020 Cons'!$E$5:$E$759,$A48)</f>
        <v>7.606565759034814</v>
      </c>
      <c r="Q48" s="319">
        <f>SUMIFS('PIB Mpal 2015-2020 Cons'!J$5:J$759,'PIB Mpal 2015-2020 Cons'!$A$5:$A$759,$W$2,'PIB Mpal 2015-2020 Cons'!$E$5:$E$759,$A48)</f>
        <v>128.17241432966495</v>
      </c>
      <c r="R48" s="192">
        <f>SUMIFS('PIB Mpal 2015-2020 Cons'!M$5:M$759,'PIB Mpal 2015-2020 Cons'!$A$5:$A$759,$W$2,'PIB Mpal 2015-2020 Cons'!$E$5:$E$759,$A48)</f>
        <v>45.16139062738417</v>
      </c>
      <c r="S48" s="143">
        <f>SUMIFS('PIB Mpal 2015-2020 Cons'!V$5:V$759,'PIB Mpal 2015-2020 Cons'!$A$5:$A$759,$W$2,'PIB Mpal 2015-2020 Cons'!$E$5:$E$759,$A48)</f>
        <v>178.35724561711692</v>
      </c>
      <c r="T48" s="249">
        <f>SUMIFS('PIB Mpal 2015-2020 Cons'!W$5:W$759,'PIB Mpal 2015-2020 Cons'!$A$5:$A$759,$W$2,'PIB Mpal 2015-2020 Cons'!$E$5:$E$759,$A48)</f>
        <v>351.69105057416607</v>
      </c>
      <c r="U48" s="141">
        <f>SUMIFS('PIB Mpal 2015-2020 Cons'!X$5:X$759,'PIB Mpal 2015-2020 Cons'!$A$5:$A$759,$W$2,'PIB Mpal 2015-2020 Cons'!$E$5:$E$759,$A48)</f>
        <v>36.06296010768264</v>
      </c>
      <c r="V48" s="143">
        <f>SUMIFS('PIB Mpal 2015-2020 Cons'!Y$5:Y$759,'PIB Mpal 2015-2020 Cons'!$A$5:$A$759,$W$2,'PIB Mpal 2015-2020 Cons'!$E$5:$E$759,$A48)</f>
        <v>400.84931152077297</v>
      </c>
      <c r="W48" s="185">
        <f t="shared" si="3"/>
        <v>0.0030927996595567875</v>
      </c>
      <c r="X48" s="379">
        <f>INDEX(POBLACION!$C$4:$W$128,MATCH(A48,POBLACION!$A$4:$A$128,0),MATCH($W$2,POBLACION!$C$3:$W$3,0))</f>
        <v>19332</v>
      </c>
      <c r="Y48" s="369">
        <f t="shared" si="5"/>
        <v>18192.17104149421</v>
      </c>
      <c r="Z48" s="381">
        <f t="shared" si="6"/>
        <v>20735.01507970065</v>
      </c>
      <c r="AA48" s="384">
        <f t="shared" si="7"/>
        <v>4.259884530568589</v>
      </c>
      <c r="AB48" s="384">
        <f t="shared" si="7"/>
        <v>4.316704355544184</v>
      </c>
    </row>
    <row r="49" spans="1:28" ht="15">
      <c r="A49" s="117" t="s">
        <v>230</v>
      </c>
      <c r="B49" s="114" t="s">
        <v>73</v>
      </c>
      <c r="C49" s="115" t="s">
        <v>370</v>
      </c>
      <c r="D49" s="114" t="s">
        <v>81</v>
      </c>
      <c r="E49" s="141">
        <f>SUMIFS('PIB Mpal 2015-2020 Cons'!H$5:H$759,'PIB Mpal 2015-2020 Cons'!$A$5:$A$759,$W$2,'PIB Mpal 2015-2020 Cons'!$E$5:$E$759,$A49)</f>
        <v>57.69839767254806</v>
      </c>
      <c r="F49" s="141">
        <f>SUMIFS('PIB Mpal 2015-2020 Cons'!I$5:I$759,'PIB Mpal 2015-2020 Cons'!$A$5:$A$759,$W$2,'PIB Mpal 2015-2020 Cons'!$E$5:$E$759,$A49)</f>
        <v>0</v>
      </c>
      <c r="G49" s="141">
        <f>SUMIFS('PIB Mpal 2015-2020 Cons'!K$5:K$759,'PIB Mpal 2015-2020 Cons'!$A$5:$A$759,$W$2,'PIB Mpal 2015-2020 Cons'!$E$5:$E$759,$A49)</f>
        <v>124.77096227036198</v>
      </c>
      <c r="H49" s="141">
        <f>SUMIFS('PIB Mpal 2015-2020 Cons'!L$5:L$759,'PIB Mpal 2015-2020 Cons'!$A$5:$A$759,$W$2,'PIB Mpal 2015-2020 Cons'!$E$5:$E$759,$A49)</f>
        <v>62.70795139637076</v>
      </c>
      <c r="I49" s="141">
        <f>SUMIFS('PIB Mpal 2015-2020 Cons'!N$5:N$759,'PIB Mpal 2015-2020 Cons'!$A$5:$A$759,$W$2,'PIB Mpal 2015-2020 Cons'!$E$5:$E$759,$A49)</f>
        <v>8.312937571404126</v>
      </c>
      <c r="J49" s="141">
        <f>SUMIFS('PIB Mpal 2015-2020 Cons'!O$5:O$759,'PIB Mpal 2015-2020 Cons'!$A$5:$A$759,$W$2,'PIB Mpal 2015-2020 Cons'!$E$5:$E$759,$A49)</f>
        <v>27.60519929858269</v>
      </c>
      <c r="K49" s="141">
        <f>SUMIFS('PIB Mpal 2015-2020 Cons'!P$5:P$759,'PIB Mpal 2015-2020 Cons'!$A$5:$A$759,$W$2,'PIB Mpal 2015-2020 Cons'!$E$5:$E$759,$A49)</f>
        <v>3.68139643716257</v>
      </c>
      <c r="L49" s="141">
        <f>SUMIFS('PIB Mpal 2015-2020 Cons'!Q$5:Q$759,'PIB Mpal 2015-2020 Cons'!$A$5:$A$759,$W$2,'PIB Mpal 2015-2020 Cons'!$E$5:$E$759,$A49)</f>
        <v>3.6540580671010003</v>
      </c>
      <c r="M49" s="141">
        <f>SUMIFS('PIB Mpal 2015-2020 Cons'!R$5:R$759,'PIB Mpal 2015-2020 Cons'!$A$5:$A$759,$W$2,'PIB Mpal 2015-2020 Cons'!$E$5:$E$759,$A49)</f>
        <v>20.864559916469855</v>
      </c>
      <c r="N49" s="141">
        <f>SUMIFS('PIB Mpal 2015-2020 Cons'!S$5:S$759,'PIB Mpal 2015-2020 Cons'!$A$5:$A$759,$W$2,'PIB Mpal 2015-2020 Cons'!$E$5:$E$759,$A49)</f>
        <v>17.93058015876278</v>
      </c>
      <c r="O49" s="141">
        <f>SUMIFS('PIB Mpal 2015-2020 Cons'!T$5:T$759,'PIB Mpal 2015-2020 Cons'!$A$5:$A$759,$W$2,'PIB Mpal 2015-2020 Cons'!$E$5:$E$759,$A49)</f>
        <v>13.82470208603719</v>
      </c>
      <c r="P49" s="246">
        <f>SUMIFS('PIB Mpal 2015-2020 Cons'!U$5:U$759,'PIB Mpal 2015-2020 Cons'!$A$5:$A$759,$W$2,'PIB Mpal 2015-2020 Cons'!$E$5:$E$759,$A49)</f>
        <v>4.346768292736372</v>
      </c>
      <c r="Q49" s="319">
        <f>SUMIFS('PIB Mpal 2015-2020 Cons'!J$5:J$759,'PIB Mpal 2015-2020 Cons'!$A$5:$A$759,$W$2,'PIB Mpal 2015-2020 Cons'!$E$5:$E$759,$A49)</f>
        <v>57.69839767254806</v>
      </c>
      <c r="R49" s="192">
        <f>SUMIFS('PIB Mpal 2015-2020 Cons'!M$5:M$759,'PIB Mpal 2015-2020 Cons'!$A$5:$A$759,$W$2,'PIB Mpal 2015-2020 Cons'!$E$5:$E$759,$A49)</f>
        <v>187.47891366673275</v>
      </c>
      <c r="S49" s="143">
        <f>SUMIFS('PIB Mpal 2015-2020 Cons'!V$5:V$759,'PIB Mpal 2015-2020 Cons'!$A$5:$A$759,$W$2,'PIB Mpal 2015-2020 Cons'!$E$5:$E$759,$A49)</f>
        <v>100.22020182825658</v>
      </c>
      <c r="T49" s="249">
        <f>SUMIFS('PIB Mpal 2015-2020 Cons'!W$5:W$759,'PIB Mpal 2015-2020 Cons'!$A$5:$A$759,$W$2,'PIB Mpal 2015-2020 Cons'!$E$5:$E$759,$A49)</f>
        <v>345.3975131675374</v>
      </c>
      <c r="U49" s="141">
        <f>SUMIFS('PIB Mpal 2015-2020 Cons'!X$5:X$759,'PIB Mpal 2015-2020 Cons'!$A$5:$A$759,$W$2,'PIB Mpal 2015-2020 Cons'!$E$5:$E$759,$A49)</f>
        <v>33.31247877620839</v>
      </c>
      <c r="V49" s="143">
        <f>SUMIFS('PIB Mpal 2015-2020 Cons'!Y$5:Y$759,'PIB Mpal 2015-2020 Cons'!$A$5:$A$759,$W$2,'PIB Mpal 2015-2020 Cons'!$E$5:$E$759,$A49)</f>
        <v>370.27699261672916</v>
      </c>
      <c r="W49" s="185">
        <f t="shared" si="3"/>
        <v>0.002856915363935668</v>
      </c>
      <c r="X49" s="379">
        <f>INDEX(POBLACION!$C$4:$W$128,MATCH(A49,POBLACION!$A$4:$A$128,0),MATCH($W$2,POBLACION!$C$3:$W$3,0))</f>
        <v>11465</v>
      </c>
      <c r="Y49" s="369">
        <f t="shared" si="5"/>
        <v>30126.254964460306</v>
      </c>
      <c r="Z49" s="381">
        <f t="shared" si="6"/>
        <v>32296.292421869093</v>
      </c>
      <c r="AA49" s="384">
        <f t="shared" si="7"/>
        <v>4.478945147293728</v>
      </c>
      <c r="AB49" s="384">
        <f t="shared" si="7"/>
        <v>4.509152668673412</v>
      </c>
    </row>
    <row r="50" spans="1:28" ht="15">
      <c r="A50" s="117" t="s">
        <v>231</v>
      </c>
      <c r="B50" s="114" t="s">
        <v>73</v>
      </c>
      <c r="C50" s="115" t="s">
        <v>370</v>
      </c>
      <c r="D50" s="114" t="s">
        <v>82</v>
      </c>
      <c r="E50" s="141">
        <f>SUMIFS('PIB Mpal 2015-2020 Cons'!H$5:H$759,'PIB Mpal 2015-2020 Cons'!$A$5:$A$759,$W$2,'PIB Mpal 2015-2020 Cons'!$E$5:$E$759,$A50)</f>
        <v>20.407202797795392</v>
      </c>
      <c r="F50" s="141">
        <f>SUMIFS('PIB Mpal 2015-2020 Cons'!I$5:I$759,'PIB Mpal 2015-2020 Cons'!$A$5:$A$759,$W$2,'PIB Mpal 2015-2020 Cons'!$E$5:$E$759,$A50)</f>
        <v>0.7489873467415527</v>
      </c>
      <c r="G50" s="141">
        <f>SUMIFS('PIB Mpal 2015-2020 Cons'!K$5:K$759,'PIB Mpal 2015-2020 Cons'!$A$5:$A$759,$W$2,'PIB Mpal 2015-2020 Cons'!$E$5:$E$759,$A50)</f>
        <v>10.32268475777702</v>
      </c>
      <c r="H50" s="141">
        <f>SUMIFS('PIB Mpal 2015-2020 Cons'!L$5:L$759,'PIB Mpal 2015-2020 Cons'!$A$5:$A$759,$W$2,'PIB Mpal 2015-2020 Cons'!$E$5:$E$759,$A50)</f>
        <v>16.928737333419758</v>
      </c>
      <c r="I50" s="141">
        <f>SUMIFS('PIB Mpal 2015-2020 Cons'!N$5:N$759,'PIB Mpal 2015-2020 Cons'!$A$5:$A$759,$W$2,'PIB Mpal 2015-2020 Cons'!$E$5:$E$759,$A50)</f>
        <v>21.900200584958053</v>
      </c>
      <c r="J50" s="141">
        <f>SUMIFS('PIB Mpal 2015-2020 Cons'!O$5:O$759,'PIB Mpal 2015-2020 Cons'!$A$5:$A$759,$W$2,'PIB Mpal 2015-2020 Cons'!$E$5:$E$759,$A50)</f>
        <v>40.9368126814236</v>
      </c>
      <c r="K50" s="141">
        <f>SUMIFS('PIB Mpal 2015-2020 Cons'!P$5:P$759,'PIB Mpal 2015-2020 Cons'!$A$5:$A$759,$W$2,'PIB Mpal 2015-2020 Cons'!$E$5:$E$759,$A50)</f>
        <v>10.752337754817326</v>
      </c>
      <c r="L50" s="141">
        <f>SUMIFS('PIB Mpal 2015-2020 Cons'!Q$5:Q$759,'PIB Mpal 2015-2020 Cons'!$A$5:$A$759,$W$2,'PIB Mpal 2015-2020 Cons'!$E$5:$E$759,$A50)</f>
        <v>5.17976918962074</v>
      </c>
      <c r="M50" s="141">
        <f>SUMIFS('PIB Mpal 2015-2020 Cons'!R$5:R$759,'PIB Mpal 2015-2020 Cons'!$A$5:$A$759,$W$2,'PIB Mpal 2015-2020 Cons'!$E$5:$E$759,$A50)</f>
        <v>45.43799386644688</v>
      </c>
      <c r="N50" s="141">
        <f>SUMIFS('PIB Mpal 2015-2020 Cons'!S$5:S$759,'PIB Mpal 2015-2020 Cons'!$A$5:$A$759,$W$2,'PIB Mpal 2015-2020 Cons'!$E$5:$E$759,$A50)</f>
        <v>36.94227053283368</v>
      </c>
      <c r="O50" s="141">
        <f>SUMIFS('PIB Mpal 2015-2020 Cons'!T$5:T$759,'PIB Mpal 2015-2020 Cons'!$A$5:$A$759,$W$2,'PIB Mpal 2015-2020 Cons'!$E$5:$E$759,$A50)</f>
        <v>68.23609060441623</v>
      </c>
      <c r="P50" s="246">
        <f>SUMIFS('PIB Mpal 2015-2020 Cons'!U$5:U$759,'PIB Mpal 2015-2020 Cons'!$A$5:$A$759,$W$2,'PIB Mpal 2015-2020 Cons'!$E$5:$E$759,$A50)</f>
        <v>14.078985057744136</v>
      </c>
      <c r="Q50" s="319">
        <f>SUMIFS('PIB Mpal 2015-2020 Cons'!J$5:J$759,'PIB Mpal 2015-2020 Cons'!$A$5:$A$759,$W$2,'PIB Mpal 2015-2020 Cons'!$E$5:$E$759,$A50)</f>
        <v>21.156190144536946</v>
      </c>
      <c r="R50" s="192">
        <f>SUMIFS('PIB Mpal 2015-2020 Cons'!M$5:M$759,'PIB Mpal 2015-2020 Cons'!$A$5:$A$759,$W$2,'PIB Mpal 2015-2020 Cons'!$E$5:$E$759,$A50)</f>
        <v>27.25142209119678</v>
      </c>
      <c r="S50" s="143">
        <f>SUMIFS('PIB Mpal 2015-2020 Cons'!V$5:V$759,'PIB Mpal 2015-2020 Cons'!$A$5:$A$759,$W$2,'PIB Mpal 2015-2020 Cons'!$E$5:$E$759,$A50)</f>
        <v>243.46446027226065</v>
      </c>
      <c r="T50" s="249">
        <f>SUMIFS('PIB Mpal 2015-2020 Cons'!W$5:W$759,'PIB Mpal 2015-2020 Cons'!$A$5:$A$759,$W$2,'PIB Mpal 2015-2020 Cons'!$E$5:$E$759,$A50)</f>
        <v>291.87207250799435</v>
      </c>
      <c r="U50" s="141">
        <f>SUMIFS('PIB Mpal 2015-2020 Cons'!X$5:X$759,'PIB Mpal 2015-2020 Cons'!$A$5:$A$759,$W$2,'PIB Mpal 2015-2020 Cons'!$E$5:$E$759,$A50)</f>
        <v>29.26956535358831</v>
      </c>
      <c r="V50" s="143">
        <f>SUMIFS('PIB Mpal 2015-2020 Cons'!Y$5:Y$759,'PIB Mpal 2015-2020 Cons'!$A$5:$A$759,$W$2,'PIB Mpal 2015-2020 Cons'!$E$5:$E$759,$A50)</f>
        <v>325.3389279212877</v>
      </c>
      <c r="W50" s="185">
        <f t="shared" si="3"/>
        <v>0.0025101904795547707</v>
      </c>
      <c r="X50" s="379">
        <f>INDEX(POBLACION!$C$4:$W$128,MATCH(A50,POBLACION!$A$4:$A$128,0),MATCH($W$2,POBLACION!$C$3:$W$3,0))</f>
        <v>9828</v>
      </c>
      <c r="Y50" s="369">
        <f t="shared" si="5"/>
        <v>29698.0130757015</v>
      </c>
      <c r="Z50" s="381">
        <f t="shared" si="6"/>
        <v>33103.26901926004</v>
      </c>
      <c r="AA50" s="384">
        <f t="shared" si="7"/>
        <v>4.4727273941278405</v>
      </c>
      <c r="AB50" s="384">
        <f t="shared" si="7"/>
        <v>4.51987088341087</v>
      </c>
    </row>
    <row r="51" spans="1:28" ht="15">
      <c r="A51" s="117" t="s">
        <v>232</v>
      </c>
      <c r="B51" s="114" t="s">
        <v>73</v>
      </c>
      <c r="C51" s="115" t="s">
        <v>370</v>
      </c>
      <c r="D51" s="114" t="s">
        <v>83</v>
      </c>
      <c r="E51" s="141">
        <f>SUMIFS('PIB Mpal 2015-2020 Cons'!H$5:H$759,'PIB Mpal 2015-2020 Cons'!$A$5:$A$759,$W$2,'PIB Mpal 2015-2020 Cons'!$E$5:$E$759,$A51)</f>
        <v>5.835737440423122</v>
      </c>
      <c r="F51" s="141">
        <f>SUMIFS('PIB Mpal 2015-2020 Cons'!I$5:I$759,'PIB Mpal 2015-2020 Cons'!$A$5:$A$759,$W$2,'PIB Mpal 2015-2020 Cons'!$E$5:$E$759,$A51)</f>
        <v>0</v>
      </c>
      <c r="G51" s="141">
        <f>SUMIFS('PIB Mpal 2015-2020 Cons'!K$5:K$759,'PIB Mpal 2015-2020 Cons'!$A$5:$A$759,$W$2,'PIB Mpal 2015-2020 Cons'!$E$5:$E$759,$A51)</f>
        <v>0.34140194763042525</v>
      </c>
      <c r="H51" s="141">
        <f>SUMIFS('PIB Mpal 2015-2020 Cons'!L$5:L$759,'PIB Mpal 2015-2020 Cons'!$A$5:$A$759,$W$2,'PIB Mpal 2015-2020 Cons'!$E$5:$E$759,$A51)</f>
        <v>5.507231229919059</v>
      </c>
      <c r="I51" s="141">
        <f>SUMIFS('PIB Mpal 2015-2020 Cons'!N$5:N$759,'PIB Mpal 2015-2020 Cons'!$A$5:$A$759,$W$2,'PIB Mpal 2015-2020 Cons'!$E$5:$E$759,$A51)</f>
        <v>24.299783615030528</v>
      </c>
      <c r="J51" s="141">
        <f>SUMIFS('PIB Mpal 2015-2020 Cons'!O$5:O$759,'PIB Mpal 2015-2020 Cons'!$A$5:$A$759,$W$2,'PIB Mpal 2015-2020 Cons'!$E$5:$E$759,$A51)</f>
        <v>2.789682365044601</v>
      </c>
      <c r="K51" s="141">
        <f>SUMIFS('PIB Mpal 2015-2020 Cons'!P$5:P$759,'PIB Mpal 2015-2020 Cons'!$A$5:$A$759,$W$2,'PIB Mpal 2015-2020 Cons'!$E$5:$E$759,$A51)</f>
        <v>0.8329716987224243</v>
      </c>
      <c r="L51" s="141">
        <f>SUMIFS('PIB Mpal 2015-2020 Cons'!Q$5:Q$759,'PIB Mpal 2015-2020 Cons'!$A$5:$A$759,$W$2,'PIB Mpal 2015-2020 Cons'!$E$5:$E$759,$A51)</f>
        <v>0.5041541631541364</v>
      </c>
      <c r="M51" s="141">
        <f>SUMIFS('PIB Mpal 2015-2020 Cons'!R$5:R$759,'PIB Mpal 2015-2020 Cons'!$A$5:$A$759,$W$2,'PIB Mpal 2015-2020 Cons'!$E$5:$E$759,$A51)</f>
        <v>2.760063171542131</v>
      </c>
      <c r="N51" s="141">
        <f>SUMIFS('PIB Mpal 2015-2020 Cons'!S$5:S$759,'PIB Mpal 2015-2020 Cons'!$A$5:$A$759,$W$2,'PIB Mpal 2015-2020 Cons'!$E$5:$E$759,$A51)</f>
        <v>4.191317058084574</v>
      </c>
      <c r="O51" s="141">
        <f>SUMIFS('PIB Mpal 2015-2020 Cons'!T$5:T$759,'PIB Mpal 2015-2020 Cons'!$A$5:$A$759,$W$2,'PIB Mpal 2015-2020 Cons'!$E$5:$E$759,$A51)</f>
        <v>6.78764987431201</v>
      </c>
      <c r="P51" s="246">
        <f>SUMIFS('PIB Mpal 2015-2020 Cons'!U$5:U$759,'PIB Mpal 2015-2020 Cons'!$A$5:$A$759,$W$2,'PIB Mpal 2015-2020 Cons'!$E$5:$E$759,$A51)</f>
        <v>1.0455476891179463</v>
      </c>
      <c r="Q51" s="319">
        <f>SUMIFS('PIB Mpal 2015-2020 Cons'!J$5:J$759,'PIB Mpal 2015-2020 Cons'!$A$5:$A$759,$W$2,'PIB Mpal 2015-2020 Cons'!$E$5:$E$759,$A51)</f>
        <v>5.835737440423122</v>
      </c>
      <c r="R51" s="192">
        <f>SUMIFS('PIB Mpal 2015-2020 Cons'!M$5:M$759,'PIB Mpal 2015-2020 Cons'!$A$5:$A$759,$W$2,'PIB Mpal 2015-2020 Cons'!$E$5:$E$759,$A51)</f>
        <v>5.848633177549484</v>
      </c>
      <c r="S51" s="143">
        <f>SUMIFS('PIB Mpal 2015-2020 Cons'!V$5:V$759,'PIB Mpal 2015-2020 Cons'!$A$5:$A$759,$W$2,'PIB Mpal 2015-2020 Cons'!$E$5:$E$759,$A51)</f>
        <v>43.21116963500835</v>
      </c>
      <c r="T51" s="249">
        <f>SUMIFS('PIB Mpal 2015-2020 Cons'!W$5:W$759,'PIB Mpal 2015-2020 Cons'!$A$5:$A$759,$W$2,'PIB Mpal 2015-2020 Cons'!$E$5:$E$759,$A51)</f>
        <v>54.89554025298096</v>
      </c>
      <c r="U51" s="141">
        <f>SUMIFS('PIB Mpal 2015-2020 Cons'!X$5:X$759,'PIB Mpal 2015-2020 Cons'!$A$5:$A$759,$W$2,'PIB Mpal 2015-2020 Cons'!$E$5:$E$759,$A51)</f>
        <v>5.716595035559343</v>
      </c>
      <c r="V51" s="143">
        <f>SUMIFS('PIB Mpal 2015-2020 Cons'!Y$5:Y$759,'PIB Mpal 2015-2020 Cons'!$A$5:$A$759,$W$2,'PIB Mpal 2015-2020 Cons'!$E$5:$E$759,$A51)</f>
        <v>63.54145967922422</v>
      </c>
      <c r="W51" s="185">
        <f t="shared" si="3"/>
        <v>0.0004902615502021682</v>
      </c>
      <c r="X51" s="379">
        <f>INDEX(POBLACION!$C$4:$W$128,MATCH(A51,POBLACION!$A$4:$A$128,0),MATCH($W$2,POBLACION!$C$3:$W$3,0))</f>
        <v>6607</v>
      </c>
      <c r="Y51" s="369">
        <f t="shared" si="5"/>
        <v>8308.693847885721</v>
      </c>
      <c r="Z51" s="381">
        <f t="shared" si="6"/>
        <v>9617.29373077406</v>
      </c>
      <c r="AA51" s="384">
        <f t="shared" si="7"/>
        <v>3.9195327567274916</v>
      </c>
      <c r="AB51" s="384">
        <f t="shared" si="7"/>
        <v>3.983052880443135</v>
      </c>
    </row>
    <row r="52" spans="1:28" ht="15">
      <c r="A52" s="117" t="s">
        <v>233</v>
      </c>
      <c r="B52" s="114" t="s">
        <v>73</v>
      </c>
      <c r="C52" s="115" t="s">
        <v>370</v>
      </c>
      <c r="D52" s="114" t="s">
        <v>85</v>
      </c>
      <c r="E52" s="141">
        <f>SUMIFS('PIB Mpal 2015-2020 Cons'!H$5:H$759,'PIB Mpal 2015-2020 Cons'!$A$5:$A$759,$W$2,'PIB Mpal 2015-2020 Cons'!$E$5:$E$759,$A52)</f>
        <v>33.948822270807355</v>
      </c>
      <c r="F52" s="141">
        <f>SUMIFS('PIB Mpal 2015-2020 Cons'!I$5:I$759,'PIB Mpal 2015-2020 Cons'!$A$5:$A$759,$W$2,'PIB Mpal 2015-2020 Cons'!$E$5:$E$759,$A52)</f>
        <v>0</v>
      </c>
      <c r="G52" s="141">
        <f>SUMIFS('PIB Mpal 2015-2020 Cons'!K$5:K$759,'PIB Mpal 2015-2020 Cons'!$A$5:$A$759,$W$2,'PIB Mpal 2015-2020 Cons'!$E$5:$E$759,$A52)</f>
        <v>3.5643233826019904</v>
      </c>
      <c r="H52" s="141">
        <f>SUMIFS('PIB Mpal 2015-2020 Cons'!L$5:L$759,'PIB Mpal 2015-2020 Cons'!$A$5:$A$759,$W$2,'PIB Mpal 2015-2020 Cons'!$E$5:$E$759,$A52)</f>
        <v>15.785461655231915</v>
      </c>
      <c r="I52" s="141">
        <f>SUMIFS('PIB Mpal 2015-2020 Cons'!N$5:N$759,'PIB Mpal 2015-2020 Cons'!$A$5:$A$759,$W$2,'PIB Mpal 2015-2020 Cons'!$E$5:$E$759,$A52)</f>
        <v>8.045018890395832</v>
      </c>
      <c r="J52" s="141">
        <f>SUMIFS('PIB Mpal 2015-2020 Cons'!O$5:O$759,'PIB Mpal 2015-2020 Cons'!$A$5:$A$759,$W$2,'PIB Mpal 2015-2020 Cons'!$E$5:$E$759,$A52)</f>
        <v>25.19983269437863</v>
      </c>
      <c r="K52" s="141">
        <f>SUMIFS('PIB Mpal 2015-2020 Cons'!P$5:P$759,'PIB Mpal 2015-2020 Cons'!$A$5:$A$759,$W$2,'PIB Mpal 2015-2020 Cons'!$E$5:$E$759,$A52)</f>
        <v>7.677707801982902</v>
      </c>
      <c r="L52" s="141">
        <f>SUMIFS('PIB Mpal 2015-2020 Cons'!Q$5:Q$759,'PIB Mpal 2015-2020 Cons'!$A$5:$A$759,$W$2,'PIB Mpal 2015-2020 Cons'!$E$5:$E$759,$A52)</f>
        <v>4.2552511978021395</v>
      </c>
      <c r="M52" s="141">
        <f>SUMIFS('PIB Mpal 2015-2020 Cons'!R$5:R$759,'PIB Mpal 2015-2020 Cons'!$A$5:$A$759,$W$2,'PIB Mpal 2015-2020 Cons'!$E$5:$E$759,$A52)</f>
        <v>21.496670518676307</v>
      </c>
      <c r="N52" s="141">
        <f>SUMIFS('PIB Mpal 2015-2020 Cons'!S$5:S$759,'PIB Mpal 2015-2020 Cons'!$A$5:$A$759,$W$2,'PIB Mpal 2015-2020 Cons'!$E$5:$E$759,$A52)</f>
        <v>24.018521724840532</v>
      </c>
      <c r="O52" s="141">
        <f>SUMIFS('PIB Mpal 2015-2020 Cons'!T$5:T$759,'PIB Mpal 2015-2020 Cons'!$A$5:$A$759,$W$2,'PIB Mpal 2015-2020 Cons'!$E$5:$E$759,$A52)</f>
        <v>57.673457073432154</v>
      </c>
      <c r="P52" s="246">
        <f>SUMIFS('PIB Mpal 2015-2020 Cons'!U$5:U$759,'PIB Mpal 2015-2020 Cons'!$A$5:$A$759,$W$2,'PIB Mpal 2015-2020 Cons'!$E$5:$E$759,$A52)</f>
        <v>6.349877474690757</v>
      </c>
      <c r="Q52" s="319">
        <f>SUMIFS('PIB Mpal 2015-2020 Cons'!J$5:J$759,'PIB Mpal 2015-2020 Cons'!$A$5:$A$759,$W$2,'PIB Mpal 2015-2020 Cons'!$E$5:$E$759,$A52)</f>
        <v>33.948822270807355</v>
      </c>
      <c r="R52" s="192">
        <f>SUMIFS('PIB Mpal 2015-2020 Cons'!M$5:M$759,'PIB Mpal 2015-2020 Cons'!$A$5:$A$759,$W$2,'PIB Mpal 2015-2020 Cons'!$E$5:$E$759,$A52)</f>
        <v>19.349785037833904</v>
      </c>
      <c r="S52" s="143">
        <f>SUMIFS('PIB Mpal 2015-2020 Cons'!V$5:V$759,'PIB Mpal 2015-2020 Cons'!$A$5:$A$759,$W$2,'PIB Mpal 2015-2020 Cons'!$E$5:$E$759,$A52)</f>
        <v>154.71633737619925</v>
      </c>
      <c r="T52" s="249">
        <f>SUMIFS('PIB Mpal 2015-2020 Cons'!W$5:W$759,'PIB Mpal 2015-2020 Cons'!$A$5:$A$759,$W$2,'PIB Mpal 2015-2020 Cons'!$E$5:$E$759,$A52)</f>
        <v>208.0149446848405</v>
      </c>
      <c r="U52" s="141">
        <f>SUMIFS('PIB Mpal 2015-2020 Cons'!X$5:X$759,'PIB Mpal 2015-2020 Cons'!$A$5:$A$759,$W$2,'PIB Mpal 2015-2020 Cons'!$E$5:$E$759,$A52)</f>
        <v>20.978058442322713</v>
      </c>
      <c r="V52" s="143">
        <f>SUMIFS('PIB Mpal 2015-2020 Cons'!Y$5:Y$759,'PIB Mpal 2015-2020 Cons'!$A$5:$A$759,$W$2,'PIB Mpal 2015-2020 Cons'!$E$5:$E$759,$A52)</f>
        <v>233.17664672626407</v>
      </c>
      <c r="W52" s="185">
        <f t="shared" si="3"/>
        <v>0.0017991016396549557</v>
      </c>
      <c r="X52" s="379">
        <f>INDEX(POBLACION!$C$4:$W$128,MATCH(A52,POBLACION!$A$4:$A$128,0),MATCH($W$2,POBLACION!$C$3:$W$3,0))</f>
        <v>27419</v>
      </c>
      <c r="Y52" s="369">
        <f t="shared" si="5"/>
        <v>7586.525572954538</v>
      </c>
      <c r="Z52" s="381">
        <f t="shared" si="6"/>
        <v>8504.19952318699</v>
      </c>
      <c r="AA52" s="384">
        <f t="shared" si="7"/>
        <v>3.880042926097781</v>
      </c>
      <c r="AB52" s="384">
        <f t="shared" si="7"/>
        <v>3.929633440932293</v>
      </c>
    </row>
    <row r="53" spans="1:28" ht="15">
      <c r="A53" s="117" t="s">
        <v>234</v>
      </c>
      <c r="B53" s="114" t="s">
        <v>73</v>
      </c>
      <c r="C53" s="115" t="s">
        <v>370</v>
      </c>
      <c r="D53" s="114" t="s">
        <v>86</v>
      </c>
      <c r="E53" s="141">
        <f>SUMIFS('PIB Mpal 2015-2020 Cons'!H$5:H$759,'PIB Mpal 2015-2020 Cons'!$A$5:$A$759,$W$2,'PIB Mpal 2015-2020 Cons'!$E$5:$E$759,$A53)</f>
        <v>12.923139569345595</v>
      </c>
      <c r="F53" s="141">
        <f>SUMIFS('PIB Mpal 2015-2020 Cons'!I$5:I$759,'PIB Mpal 2015-2020 Cons'!$A$5:$A$759,$W$2,'PIB Mpal 2015-2020 Cons'!$E$5:$E$759,$A53)</f>
        <v>0</v>
      </c>
      <c r="G53" s="141">
        <f>SUMIFS('PIB Mpal 2015-2020 Cons'!K$5:K$759,'PIB Mpal 2015-2020 Cons'!$A$5:$A$759,$W$2,'PIB Mpal 2015-2020 Cons'!$E$5:$E$759,$A53)</f>
        <v>0.7502266828046062</v>
      </c>
      <c r="H53" s="141">
        <f>SUMIFS('PIB Mpal 2015-2020 Cons'!L$5:L$759,'PIB Mpal 2015-2020 Cons'!$A$5:$A$759,$W$2,'PIB Mpal 2015-2020 Cons'!$E$5:$E$759,$A53)</f>
        <v>5.089823349647086</v>
      </c>
      <c r="I53" s="141">
        <f>SUMIFS('PIB Mpal 2015-2020 Cons'!N$5:N$759,'PIB Mpal 2015-2020 Cons'!$A$5:$A$759,$W$2,'PIB Mpal 2015-2020 Cons'!$E$5:$E$759,$A53)</f>
        <v>1.790764358955772</v>
      </c>
      <c r="J53" s="141">
        <f>SUMIFS('PIB Mpal 2015-2020 Cons'!O$5:O$759,'PIB Mpal 2015-2020 Cons'!$A$5:$A$759,$W$2,'PIB Mpal 2015-2020 Cons'!$E$5:$E$759,$A53)</f>
        <v>6.011981607538689</v>
      </c>
      <c r="K53" s="141">
        <f>SUMIFS('PIB Mpal 2015-2020 Cons'!P$5:P$759,'PIB Mpal 2015-2020 Cons'!$A$5:$A$759,$W$2,'PIB Mpal 2015-2020 Cons'!$E$5:$E$759,$A53)</f>
        <v>2.086682482361009</v>
      </c>
      <c r="L53" s="141">
        <f>SUMIFS('PIB Mpal 2015-2020 Cons'!Q$5:Q$759,'PIB Mpal 2015-2020 Cons'!$A$5:$A$759,$W$2,'PIB Mpal 2015-2020 Cons'!$E$5:$E$759,$A53)</f>
        <v>1.8839721636898645</v>
      </c>
      <c r="M53" s="141">
        <f>SUMIFS('PIB Mpal 2015-2020 Cons'!R$5:R$759,'PIB Mpal 2015-2020 Cons'!$A$5:$A$759,$W$2,'PIB Mpal 2015-2020 Cons'!$E$5:$E$759,$A53)</f>
        <v>7.585692271274701</v>
      </c>
      <c r="N53" s="141">
        <f>SUMIFS('PIB Mpal 2015-2020 Cons'!S$5:S$759,'PIB Mpal 2015-2020 Cons'!$A$5:$A$759,$W$2,'PIB Mpal 2015-2020 Cons'!$E$5:$E$759,$A53)</f>
        <v>6.770838391029042</v>
      </c>
      <c r="O53" s="141">
        <f>SUMIFS('PIB Mpal 2015-2020 Cons'!T$5:T$759,'PIB Mpal 2015-2020 Cons'!$A$5:$A$759,$W$2,'PIB Mpal 2015-2020 Cons'!$E$5:$E$759,$A53)</f>
        <v>15.51337135030303</v>
      </c>
      <c r="P53" s="246">
        <f>SUMIFS('PIB Mpal 2015-2020 Cons'!U$5:U$759,'PIB Mpal 2015-2020 Cons'!$A$5:$A$759,$W$2,'PIB Mpal 2015-2020 Cons'!$E$5:$E$759,$A53)</f>
        <v>2.537485482445887</v>
      </c>
      <c r="Q53" s="319">
        <f>SUMIFS('PIB Mpal 2015-2020 Cons'!J$5:J$759,'PIB Mpal 2015-2020 Cons'!$A$5:$A$759,$W$2,'PIB Mpal 2015-2020 Cons'!$E$5:$E$759,$A53)</f>
        <v>12.923139569345595</v>
      </c>
      <c r="R53" s="192">
        <f>SUMIFS('PIB Mpal 2015-2020 Cons'!M$5:M$759,'PIB Mpal 2015-2020 Cons'!$A$5:$A$759,$W$2,'PIB Mpal 2015-2020 Cons'!$E$5:$E$759,$A53)</f>
        <v>5.840050032451693</v>
      </c>
      <c r="S53" s="143">
        <f>SUMIFS('PIB Mpal 2015-2020 Cons'!V$5:V$759,'PIB Mpal 2015-2020 Cons'!$A$5:$A$759,$W$2,'PIB Mpal 2015-2020 Cons'!$E$5:$E$759,$A53)</f>
        <v>44.180788107598</v>
      </c>
      <c r="T53" s="249">
        <f>SUMIFS('PIB Mpal 2015-2020 Cons'!W$5:W$759,'PIB Mpal 2015-2020 Cons'!$A$5:$A$759,$W$2,'PIB Mpal 2015-2020 Cons'!$E$5:$E$759,$A53)</f>
        <v>62.943977709395284</v>
      </c>
      <c r="U53" s="141">
        <f>SUMIFS('PIB Mpal 2015-2020 Cons'!X$5:X$759,'PIB Mpal 2015-2020 Cons'!$A$5:$A$759,$W$2,'PIB Mpal 2015-2020 Cons'!$E$5:$E$759,$A53)</f>
        <v>6.344527145668062</v>
      </c>
      <c r="V53" s="143">
        <f>SUMIFS('PIB Mpal 2015-2020 Cons'!Y$5:Y$759,'PIB Mpal 2015-2020 Cons'!$A$5:$A$759,$W$2,'PIB Mpal 2015-2020 Cons'!$E$5:$E$759,$A53)</f>
        <v>70.5210911084404</v>
      </c>
      <c r="W53" s="185">
        <f t="shared" si="3"/>
        <v>0.000544113711320307</v>
      </c>
      <c r="X53" s="379">
        <f>INDEX(POBLACION!$C$4:$W$128,MATCH(A53,POBLACION!$A$4:$A$128,0),MATCH($W$2,POBLACION!$C$3:$W$3,0))</f>
        <v>7240</v>
      </c>
      <c r="Y53" s="369">
        <f t="shared" si="5"/>
        <v>8693.919573120897</v>
      </c>
      <c r="Z53" s="381">
        <f t="shared" si="6"/>
        <v>9740.482197298397</v>
      </c>
      <c r="AA53" s="384">
        <f t="shared" si="7"/>
        <v>3.9392156182436664</v>
      </c>
      <c r="AB53" s="384">
        <f t="shared" si="7"/>
        <v>3.9885804569240255</v>
      </c>
    </row>
    <row r="54" spans="1:28" ht="15">
      <c r="A54" s="117" t="s">
        <v>235</v>
      </c>
      <c r="B54" s="114" t="s">
        <v>73</v>
      </c>
      <c r="C54" s="115" t="s">
        <v>370</v>
      </c>
      <c r="D54" s="114" t="s">
        <v>87</v>
      </c>
      <c r="E54" s="141">
        <f>SUMIFS('PIB Mpal 2015-2020 Cons'!H$5:H$759,'PIB Mpal 2015-2020 Cons'!$A$5:$A$759,$W$2,'PIB Mpal 2015-2020 Cons'!$E$5:$E$759,$A54)</f>
        <v>3.284284717966691</v>
      </c>
      <c r="F54" s="141">
        <f>SUMIFS('PIB Mpal 2015-2020 Cons'!I$5:I$759,'PIB Mpal 2015-2020 Cons'!$A$5:$A$759,$W$2,'PIB Mpal 2015-2020 Cons'!$E$5:$E$759,$A54)</f>
        <v>0</v>
      </c>
      <c r="G54" s="141">
        <f>SUMIFS('PIB Mpal 2015-2020 Cons'!K$5:K$759,'PIB Mpal 2015-2020 Cons'!$A$5:$A$759,$W$2,'PIB Mpal 2015-2020 Cons'!$E$5:$E$759,$A54)</f>
        <v>1.0783607287893073</v>
      </c>
      <c r="H54" s="141">
        <f>SUMIFS('PIB Mpal 2015-2020 Cons'!L$5:L$759,'PIB Mpal 2015-2020 Cons'!$A$5:$A$759,$W$2,'PIB Mpal 2015-2020 Cons'!$E$5:$E$759,$A54)</f>
        <v>2.082510455811471</v>
      </c>
      <c r="I54" s="141">
        <f>SUMIFS('PIB Mpal 2015-2020 Cons'!N$5:N$759,'PIB Mpal 2015-2020 Cons'!$A$5:$A$759,$W$2,'PIB Mpal 2015-2020 Cons'!$E$5:$E$759,$A54)</f>
        <v>2.5211228134209804</v>
      </c>
      <c r="J54" s="141">
        <f>SUMIFS('PIB Mpal 2015-2020 Cons'!O$5:O$759,'PIB Mpal 2015-2020 Cons'!$A$5:$A$759,$W$2,'PIB Mpal 2015-2020 Cons'!$E$5:$E$759,$A54)</f>
        <v>4.837528357558469</v>
      </c>
      <c r="K54" s="141">
        <f>SUMIFS('PIB Mpal 2015-2020 Cons'!P$5:P$759,'PIB Mpal 2015-2020 Cons'!$A$5:$A$759,$W$2,'PIB Mpal 2015-2020 Cons'!$E$5:$E$759,$A54)</f>
        <v>1.1029676557508</v>
      </c>
      <c r="L54" s="141">
        <f>SUMIFS('PIB Mpal 2015-2020 Cons'!Q$5:Q$759,'PIB Mpal 2015-2020 Cons'!$A$5:$A$759,$W$2,'PIB Mpal 2015-2020 Cons'!$E$5:$E$759,$A54)</f>
        <v>0.7480243589678202</v>
      </c>
      <c r="M54" s="141">
        <f>SUMIFS('PIB Mpal 2015-2020 Cons'!R$5:R$759,'PIB Mpal 2015-2020 Cons'!$A$5:$A$759,$W$2,'PIB Mpal 2015-2020 Cons'!$E$5:$E$759,$A54)</f>
        <v>3.834735376583887</v>
      </c>
      <c r="N54" s="141">
        <f>SUMIFS('PIB Mpal 2015-2020 Cons'!S$5:S$759,'PIB Mpal 2015-2020 Cons'!$A$5:$A$759,$W$2,'PIB Mpal 2015-2020 Cons'!$E$5:$E$759,$A54)</f>
        <v>3.6980935174154133</v>
      </c>
      <c r="O54" s="141">
        <f>SUMIFS('PIB Mpal 2015-2020 Cons'!T$5:T$759,'PIB Mpal 2015-2020 Cons'!$A$5:$A$759,$W$2,'PIB Mpal 2015-2020 Cons'!$E$5:$E$759,$A54)</f>
        <v>7.401818663108962</v>
      </c>
      <c r="P54" s="246">
        <f>SUMIFS('PIB Mpal 2015-2020 Cons'!U$5:U$759,'PIB Mpal 2015-2020 Cons'!$A$5:$A$759,$W$2,'PIB Mpal 2015-2020 Cons'!$E$5:$E$759,$A54)</f>
        <v>1.625167614737199</v>
      </c>
      <c r="Q54" s="319">
        <f>SUMIFS('PIB Mpal 2015-2020 Cons'!J$5:J$759,'PIB Mpal 2015-2020 Cons'!$A$5:$A$759,$W$2,'PIB Mpal 2015-2020 Cons'!$E$5:$E$759,$A54)</f>
        <v>3.284284717966691</v>
      </c>
      <c r="R54" s="192">
        <f>SUMIFS('PIB Mpal 2015-2020 Cons'!M$5:M$759,'PIB Mpal 2015-2020 Cons'!$A$5:$A$759,$W$2,'PIB Mpal 2015-2020 Cons'!$E$5:$E$759,$A54)</f>
        <v>3.1608711846007784</v>
      </c>
      <c r="S54" s="143">
        <f>SUMIFS('PIB Mpal 2015-2020 Cons'!V$5:V$759,'PIB Mpal 2015-2020 Cons'!$A$5:$A$759,$W$2,'PIB Mpal 2015-2020 Cons'!$E$5:$E$759,$A54)</f>
        <v>25.769458357543527</v>
      </c>
      <c r="T54" s="249">
        <f>SUMIFS('PIB Mpal 2015-2020 Cons'!W$5:W$759,'PIB Mpal 2015-2020 Cons'!$A$5:$A$759,$W$2,'PIB Mpal 2015-2020 Cons'!$E$5:$E$759,$A54)</f>
        <v>32.214614260111</v>
      </c>
      <c r="U54" s="141">
        <f>SUMIFS('PIB Mpal 2015-2020 Cons'!X$5:X$759,'PIB Mpal 2015-2020 Cons'!$A$5:$A$759,$W$2,'PIB Mpal 2015-2020 Cons'!$E$5:$E$759,$A54)</f>
        <v>3.2415815035132494</v>
      </c>
      <c r="V54" s="143">
        <f>SUMIFS('PIB Mpal 2015-2020 Cons'!Y$5:Y$759,'PIB Mpal 2015-2020 Cons'!$A$5:$A$759,$W$2,'PIB Mpal 2015-2020 Cons'!$E$5:$E$759,$A54)</f>
        <v>36.031032288843456</v>
      </c>
      <c r="W54" s="185">
        <f t="shared" si="3"/>
        <v>0.0002780016360103932</v>
      </c>
      <c r="X54" s="379">
        <f>INDEX(POBLACION!$C$4:$W$128,MATCH(A54,POBLACION!$A$4:$A$128,0),MATCH($W$2,POBLACION!$C$3:$W$3,0))</f>
        <v>3706</v>
      </c>
      <c r="Y54" s="369">
        <f t="shared" si="5"/>
        <v>8692.556465221533</v>
      </c>
      <c r="Z54" s="381">
        <f t="shared" si="6"/>
        <v>9722.350860454251</v>
      </c>
      <c r="AA54" s="384">
        <f t="shared" si="7"/>
        <v>3.9391475204602124</v>
      </c>
      <c r="AB54" s="384">
        <f t="shared" si="7"/>
        <v>3.987771289852047</v>
      </c>
    </row>
    <row r="55" spans="1:28" ht="15">
      <c r="A55" s="117" t="s">
        <v>236</v>
      </c>
      <c r="B55" s="114" t="s">
        <v>73</v>
      </c>
      <c r="C55" s="115" t="s">
        <v>370</v>
      </c>
      <c r="D55" s="114" t="s">
        <v>88</v>
      </c>
      <c r="E55" s="141">
        <f>SUMIFS('PIB Mpal 2015-2020 Cons'!H$5:H$759,'PIB Mpal 2015-2020 Cons'!$A$5:$A$759,$W$2,'PIB Mpal 2015-2020 Cons'!$E$5:$E$759,$A55)</f>
        <v>80.99613882322674</v>
      </c>
      <c r="F55" s="141">
        <f>SUMIFS('PIB Mpal 2015-2020 Cons'!I$5:I$759,'PIB Mpal 2015-2020 Cons'!$A$5:$A$759,$W$2,'PIB Mpal 2015-2020 Cons'!$E$5:$E$759,$A55)</f>
        <v>0.8969230399968254</v>
      </c>
      <c r="G55" s="141">
        <f>SUMIFS('PIB Mpal 2015-2020 Cons'!K$5:K$759,'PIB Mpal 2015-2020 Cons'!$A$5:$A$759,$W$2,'PIB Mpal 2015-2020 Cons'!$E$5:$E$759,$A55)</f>
        <v>353.50968988443475</v>
      </c>
      <c r="H55" s="141">
        <f>SUMIFS('PIB Mpal 2015-2020 Cons'!L$5:L$759,'PIB Mpal 2015-2020 Cons'!$A$5:$A$759,$W$2,'PIB Mpal 2015-2020 Cons'!$E$5:$E$759,$A55)</f>
        <v>78.02168741937612</v>
      </c>
      <c r="I55" s="141">
        <f>SUMIFS('PIB Mpal 2015-2020 Cons'!N$5:N$759,'PIB Mpal 2015-2020 Cons'!$A$5:$A$759,$W$2,'PIB Mpal 2015-2020 Cons'!$E$5:$E$759,$A55)</f>
        <v>16.122963832256026</v>
      </c>
      <c r="J55" s="141">
        <f>SUMIFS('PIB Mpal 2015-2020 Cons'!O$5:O$759,'PIB Mpal 2015-2020 Cons'!$A$5:$A$759,$W$2,'PIB Mpal 2015-2020 Cons'!$E$5:$E$759,$A55)</f>
        <v>58.400510125262684</v>
      </c>
      <c r="K55" s="141">
        <f>SUMIFS('PIB Mpal 2015-2020 Cons'!P$5:P$759,'PIB Mpal 2015-2020 Cons'!$A$5:$A$759,$W$2,'PIB Mpal 2015-2020 Cons'!$E$5:$E$759,$A55)</f>
        <v>8.801448936079698</v>
      </c>
      <c r="L55" s="141">
        <f>SUMIFS('PIB Mpal 2015-2020 Cons'!Q$5:Q$759,'PIB Mpal 2015-2020 Cons'!$A$5:$A$759,$W$2,'PIB Mpal 2015-2020 Cons'!$E$5:$E$759,$A55)</f>
        <v>10.476152649963757</v>
      </c>
      <c r="M55" s="141">
        <f>SUMIFS('PIB Mpal 2015-2020 Cons'!R$5:R$759,'PIB Mpal 2015-2020 Cons'!$A$5:$A$759,$W$2,'PIB Mpal 2015-2020 Cons'!$E$5:$E$759,$A55)</f>
        <v>31.63984122744252</v>
      </c>
      <c r="N55" s="141">
        <f>SUMIFS('PIB Mpal 2015-2020 Cons'!S$5:S$759,'PIB Mpal 2015-2020 Cons'!$A$5:$A$759,$W$2,'PIB Mpal 2015-2020 Cons'!$E$5:$E$759,$A55)</f>
        <v>44.06850611132582</v>
      </c>
      <c r="O55" s="141">
        <f>SUMIFS('PIB Mpal 2015-2020 Cons'!T$5:T$759,'PIB Mpal 2015-2020 Cons'!$A$5:$A$759,$W$2,'PIB Mpal 2015-2020 Cons'!$E$5:$E$759,$A55)</f>
        <v>29.21530050265488</v>
      </c>
      <c r="P55" s="246">
        <f>SUMIFS('PIB Mpal 2015-2020 Cons'!U$5:U$759,'PIB Mpal 2015-2020 Cons'!$A$5:$A$759,$W$2,'PIB Mpal 2015-2020 Cons'!$E$5:$E$759,$A55)</f>
        <v>8.587018881889593</v>
      </c>
      <c r="Q55" s="319">
        <f>SUMIFS('PIB Mpal 2015-2020 Cons'!J$5:J$759,'PIB Mpal 2015-2020 Cons'!$A$5:$A$759,$W$2,'PIB Mpal 2015-2020 Cons'!$E$5:$E$759,$A55)</f>
        <v>81.89306186322356</v>
      </c>
      <c r="R55" s="192">
        <f>SUMIFS('PIB Mpal 2015-2020 Cons'!M$5:M$759,'PIB Mpal 2015-2020 Cons'!$A$5:$A$759,$W$2,'PIB Mpal 2015-2020 Cons'!$E$5:$E$759,$A55)</f>
        <v>431.53137730381087</v>
      </c>
      <c r="S55" s="143">
        <f>SUMIFS('PIB Mpal 2015-2020 Cons'!V$5:V$759,'PIB Mpal 2015-2020 Cons'!$A$5:$A$759,$W$2,'PIB Mpal 2015-2020 Cons'!$E$5:$E$759,$A55)</f>
        <v>207.311742266875</v>
      </c>
      <c r="T55" s="249">
        <f>SUMIFS('PIB Mpal 2015-2020 Cons'!W$5:W$759,'PIB Mpal 2015-2020 Cons'!$A$5:$A$759,$W$2,'PIB Mpal 2015-2020 Cons'!$E$5:$E$759,$A55)</f>
        <v>720.7361814339095</v>
      </c>
      <c r="U55" s="141">
        <f>SUMIFS('PIB Mpal 2015-2020 Cons'!X$5:X$759,'PIB Mpal 2015-2020 Cons'!$A$5:$A$759,$W$2,'PIB Mpal 2015-2020 Cons'!$E$5:$E$759,$A55)</f>
        <v>68.82932843694068</v>
      </c>
      <c r="V55" s="143">
        <f>SUMIFS('PIB Mpal 2015-2020 Cons'!Y$5:Y$759,'PIB Mpal 2015-2020 Cons'!$A$5:$A$759,$W$2,'PIB Mpal 2015-2020 Cons'!$E$5:$E$759,$A55)</f>
        <v>765.0561492991302</v>
      </c>
      <c r="W55" s="185">
        <f t="shared" si="3"/>
        <v>0.00590288003518638</v>
      </c>
      <c r="X55" s="379">
        <f>INDEX(POBLACION!$C$4:$W$128,MATCH(A55,POBLACION!$A$4:$A$128,0),MATCH($W$2,POBLACION!$C$3:$W$3,0))</f>
        <v>22447</v>
      </c>
      <c r="Y55" s="369">
        <f t="shared" si="5"/>
        <v>32108.35218220294</v>
      </c>
      <c r="Z55" s="381">
        <f t="shared" si="6"/>
        <v>34082.7794047815</v>
      </c>
      <c r="AA55" s="384">
        <f t="shared" si="7"/>
        <v>4.506618017913447</v>
      </c>
      <c r="AB55" s="384">
        <f t="shared" si="7"/>
        <v>4.532535003669204</v>
      </c>
    </row>
    <row r="56" spans="1:28" ht="15">
      <c r="A56" s="117" t="s">
        <v>237</v>
      </c>
      <c r="B56" s="114" t="s">
        <v>73</v>
      </c>
      <c r="C56" s="115" t="s">
        <v>370</v>
      </c>
      <c r="D56" s="114" t="s">
        <v>89</v>
      </c>
      <c r="E56" s="141">
        <f>SUMIFS('PIB Mpal 2015-2020 Cons'!H$5:H$759,'PIB Mpal 2015-2020 Cons'!$A$5:$A$759,$W$2,'PIB Mpal 2015-2020 Cons'!$E$5:$E$759,$A56)</f>
        <v>198.60752262519216</v>
      </c>
      <c r="F56" s="141">
        <f>SUMIFS('PIB Mpal 2015-2020 Cons'!I$5:I$759,'PIB Mpal 2015-2020 Cons'!$A$5:$A$759,$W$2,'PIB Mpal 2015-2020 Cons'!$E$5:$E$759,$A56)</f>
        <v>3.9002894215215345</v>
      </c>
      <c r="G56" s="141">
        <f>SUMIFS('PIB Mpal 2015-2020 Cons'!K$5:K$759,'PIB Mpal 2015-2020 Cons'!$A$5:$A$759,$W$2,'PIB Mpal 2015-2020 Cons'!$E$5:$E$759,$A56)</f>
        <v>140.12369896935851</v>
      </c>
      <c r="H56" s="141">
        <f>SUMIFS('PIB Mpal 2015-2020 Cons'!L$5:L$759,'PIB Mpal 2015-2020 Cons'!$A$5:$A$759,$W$2,'PIB Mpal 2015-2020 Cons'!$E$5:$E$759,$A56)</f>
        <v>116.12730038239113</v>
      </c>
      <c r="I56" s="141">
        <f>SUMIFS('PIB Mpal 2015-2020 Cons'!N$5:N$759,'PIB Mpal 2015-2020 Cons'!$A$5:$A$759,$W$2,'PIB Mpal 2015-2020 Cons'!$E$5:$E$759,$A56)</f>
        <v>35.684262001710245</v>
      </c>
      <c r="J56" s="141">
        <f>SUMIFS('PIB Mpal 2015-2020 Cons'!O$5:O$759,'PIB Mpal 2015-2020 Cons'!$A$5:$A$759,$W$2,'PIB Mpal 2015-2020 Cons'!$E$5:$E$759,$A56)</f>
        <v>81.7714204589384</v>
      </c>
      <c r="K56" s="141">
        <f>SUMIFS('PIB Mpal 2015-2020 Cons'!P$5:P$759,'PIB Mpal 2015-2020 Cons'!$A$5:$A$759,$W$2,'PIB Mpal 2015-2020 Cons'!$E$5:$E$759,$A56)</f>
        <v>12.425568936466371</v>
      </c>
      <c r="L56" s="141">
        <f>SUMIFS('PIB Mpal 2015-2020 Cons'!Q$5:Q$759,'PIB Mpal 2015-2020 Cons'!$A$5:$A$759,$W$2,'PIB Mpal 2015-2020 Cons'!$E$5:$E$759,$A56)</f>
        <v>12.894863213226085</v>
      </c>
      <c r="M56" s="141">
        <f>SUMIFS('PIB Mpal 2015-2020 Cons'!R$5:R$759,'PIB Mpal 2015-2020 Cons'!$A$5:$A$759,$W$2,'PIB Mpal 2015-2020 Cons'!$E$5:$E$759,$A56)</f>
        <v>41.67343486977001</v>
      </c>
      <c r="N56" s="141">
        <f>SUMIFS('PIB Mpal 2015-2020 Cons'!S$5:S$759,'PIB Mpal 2015-2020 Cons'!$A$5:$A$759,$W$2,'PIB Mpal 2015-2020 Cons'!$E$5:$E$759,$A56)</f>
        <v>56.78151844123097</v>
      </c>
      <c r="O56" s="141">
        <f>SUMIFS('PIB Mpal 2015-2020 Cons'!T$5:T$759,'PIB Mpal 2015-2020 Cons'!$A$5:$A$759,$W$2,'PIB Mpal 2015-2020 Cons'!$E$5:$E$759,$A56)</f>
        <v>90.1030577935557</v>
      </c>
      <c r="P56" s="246">
        <f>SUMIFS('PIB Mpal 2015-2020 Cons'!U$5:U$759,'PIB Mpal 2015-2020 Cons'!$A$5:$A$759,$W$2,'PIB Mpal 2015-2020 Cons'!$E$5:$E$759,$A56)</f>
        <v>11.731517415309952</v>
      </c>
      <c r="Q56" s="319">
        <f>SUMIFS('PIB Mpal 2015-2020 Cons'!J$5:J$759,'PIB Mpal 2015-2020 Cons'!$A$5:$A$759,$W$2,'PIB Mpal 2015-2020 Cons'!$E$5:$E$759,$A56)</f>
        <v>202.5078120467137</v>
      </c>
      <c r="R56" s="192">
        <f>SUMIFS('PIB Mpal 2015-2020 Cons'!M$5:M$759,'PIB Mpal 2015-2020 Cons'!$A$5:$A$759,$W$2,'PIB Mpal 2015-2020 Cons'!$E$5:$E$759,$A56)</f>
        <v>256.25099935174967</v>
      </c>
      <c r="S56" s="143">
        <f>SUMIFS('PIB Mpal 2015-2020 Cons'!V$5:V$759,'PIB Mpal 2015-2020 Cons'!$A$5:$A$759,$W$2,'PIB Mpal 2015-2020 Cons'!$E$5:$E$759,$A56)</f>
        <v>343.0656431302077</v>
      </c>
      <c r="T56" s="249">
        <f>SUMIFS('PIB Mpal 2015-2020 Cons'!W$5:W$759,'PIB Mpal 2015-2020 Cons'!$A$5:$A$759,$W$2,'PIB Mpal 2015-2020 Cons'!$E$5:$E$759,$A56)</f>
        <v>801.8244545286711</v>
      </c>
      <c r="U56" s="141">
        <f>SUMIFS('PIB Mpal 2015-2020 Cons'!X$5:X$759,'PIB Mpal 2015-2020 Cons'!$A$5:$A$759,$W$2,'PIB Mpal 2015-2020 Cons'!$E$5:$E$759,$A56)</f>
        <v>79.91330931868944</v>
      </c>
      <c r="V56" s="143">
        <f>SUMIFS('PIB Mpal 2015-2020 Cons'!Y$5:Y$759,'PIB Mpal 2015-2020 Cons'!$A$5:$A$759,$W$2,'PIB Mpal 2015-2020 Cons'!$E$5:$E$759,$A56)</f>
        <v>888.257511685433</v>
      </c>
      <c r="W56" s="185">
        <f t="shared" si="3"/>
        <v>0.006853454529625903</v>
      </c>
      <c r="X56" s="379">
        <f>INDEX(POBLACION!$C$4:$W$128,MATCH(A56,POBLACION!$A$4:$A$128,0),MATCH($W$2,POBLACION!$C$3:$W$3,0))</f>
        <v>37143</v>
      </c>
      <c r="Y56" s="369">
        <f t="shared" si="5"/>
        <v>21587.498439239458</v>
      </c>
      <c r="Z56" s="381">
        <f t="shared" si="6"/>
        <v>23914.53333563344</v>
      </c>
      <c r="AA56" s="384">
        <f t="shared" si="7"/>
        <v>4.334202319176339</v>
      </c>
      <c r="AB56" s="384">
        <f t="shared" si="7"/>
        <v>4.378661910537829</v>
      </c>
    </row>
    <row r="57" spans="1:28" ht="15">
      <c r="A57" s="117" t="s">
        <v>238</v>
      </c>
      <c r="B57" s="114" t="s">
        <v>73</v>
      </c>
      <c r="C57" s="115" t="s">
        <v>370</v>
      </c>
      <c r="D57" s="114" t="s">
        <v>90</v>
      </c>
      <c r="E57" s="141">
        <f>SUMIFS('PIB Mpal 2015-2020 Cons'!H$5:H$759,'PIB Mpal 2015-2020 Cons'!$A$5:$A$759,$W$2,'PIB Mpal 2015-2020 Cons'!$E$5:$E$759,$A57)</f>
        <v>7.905661413565611</v>
      </c>
      <c r="F57" s="141">
        <f>SUMIFS('PIB Mpal 2015-2020 Cons'!I$5:I$759,'PIB Mpal 2015-2020 Cons'!$A$5:$A$759,$W$2,'PIB Mpal 2015-2020 Cons'!$E$5:$E$759,$A57)</f>
        <v>0.3800192507019193</v>
      </c>
      <c r="G57" s="141">
        <f>SUMIFS('PIB Mpal 2015-2020 Cons'!K$5:K$759,'PIB Mpal 2015-2020 Cons'!$A$5:$A$759,$W$2,'PIB Mpal 2015-2020 Cons'!$E$5:$E$759,$A57)</f>
        <v>5.325158296343608</v>
      </c>
      <c r="H57" s="141">
        <f>SUMIFS('PIB Mpal 2015-2020 Cons'!L$5:L$759,'PIB Mpal 2015-2020 Cons'!$A$5:$A$759,$W$2,'PIB Mpal 2015-2020 Cons'!$E$5:$E$759,$A57)</f>
        <v>1.0374206315660601</v>
      </c>
      <c r="I57" s="141">
        <f>SUMIFS('PIB Mpal 2015-2020 Cons'!N$5:N$759,'PIB Mpal 2015-2020 Cons'!$A$5:$A$759,$W$2,'PIB Mpal 2015-2020 Cons'!$E$5:$E$759,$A57)</f>
        <v>7.411308520018707</v>
      </c>
      <c r="J57" s="141">
        <f>SUMIFS('PIB Mpal 2015-2020 Cons'!O$5:O$759,'PIB Mpal 2015-2020 Cons'!$A$5:$A$759,$W$2,'PIB Mpal 2015-2020 Cons'!$E$5:$E$759,$A57)</f>
        <v>10.73727647447337</v>
      </c>
      <c r="K57" s="141">
        <f>SUMIFS('PIB Mpal 2015-2020 Cons'!P$5:P$759,'PIB Mpal 2015-2020 Cons'!$A$5:$A$759,$W$2,'PIB Mpal 2015-2020 Cons'!$E$5:$E$759,$A57)</f>
        <v>1.6599617652568759</v>
      </c>
      <c r="L57" s="141">
        <f>SUMIFS('PIB Mpal 2015-2020 Cons'!Q$5:Q$759,'PIB Mpal 2015-2020 Cons'!$A$5:$A$759,$W$2,'PIB Mpal 2015-2020 Cons'!$E$5:$E$759,$A57)</f>
        <v>1.2589259568218594</v>
      </c>
      <c r="M57" s="141">
        <f>SUMIFS('PIB Mpal 2015-2020 Cons'!R$5:R$759,'PIB Mpal 2015-2020 Cons'!$A$5:$A$759,$W$2,'PIB Mpal 2015-2020 Cons'!$E$5:$E$759,$A57)</f>
        <v>7.688507940495847</v>
      </c>
      <c r="N57" s="141">
        <f>SUMIFS('PIB Mpal 2015-2020 Cons'!S$5:S$759,'PIB Mpal 2015-2020 Cons'!$A$5:$A$759,$W$2,'PIB Mpal 2015-2020 Cons'!$E$5:$E$759,$A57)</f>
        <v>7.379490175657293</v>
      </c>
      <c r="O57" s="141">
        <f>SUMIFS('PIB Mpal 2015-2020 Cons'!T$5:T$759,'PIB Mpal 2015-2020 Cons'!$A$5:$A$759,$W$2,'PIB Mpal 2015-2020 Cons'!$E$5:$E$759,$A57)</f>
        <v>14.643265115468703</v>
      </c>
      <c r="P57" s="246">
        <f>SUMIFS('PIB Mpal 2015-2020 Cons'!U$5:U$759,'PIB Mpal 2015-2020 Cons'!$A$5:$A$759,$W$2,'PIB Mpal 2015-2020 Cons'!$E$5:$E$759,$A57)</f>
        <v>1.9635169019318246</v>
      </c>
      <c r="Q57" s="319">
        <f>SUMIFS('PIB Mpal 2015-2020 Cons'!J$5:J$759,'PIB Mpal 2015-2020 Cons'!$A$5:$A$759,$W$2,'PIB Mpal 2015-2020 Cons'!$E$5:$E$759,$A57)</f>
        <v>8.285680664267531</v>
      </c>
      <c r="R57" s="192">
        <f>SUMIFS('PIB Mpal 2015-2020 Cons'!M$5:M$759,'PIB Mpal 2015-2020 Cons'!$A$5:$A$759,$W$2,'PIB Mpal 2015-2020 Cons'!$E$5:$E$759,$A57)</f>
        <v>6.362578927909668</v>
      </c>
      <c r="S57" s="143">
        <f>SUMIFS('PIB Mpal 2015-2020 Cons'!V$5:V$759,'PIB Mpal 2015-2020 Cons'!$A$5:$A$759,$W$2,'PIB Mpal 2015-2020 Cons'!$E$5:$E$759,$A57)</f>
        <v>52.74225285012448</v>
      </c>
      <c r="T57" s="249">
        <f>SUMIFS('PIB Mpal 2015-2020 Cons'!W$5:W$759,'PIB Mpal 2015-2020 Cons'!$A$5:$A$759,$W$2,'PIB Mpal 2015-2020 Cons'!$E$5:$E$759,$A57)</f>
        <v>67.39051244230168</v>
      </c>
      <c r="U57" s="141">
        <f>SUMIFS('PIB Mpal 2015-2020 Cons'!X$5:X$759,'PIB Mpal 2015-2020 Cons'!$A$5:$A$759,$W$2,'PIB Mpal 2015-2020 Cons'!$E$5:$E$759,$A57)</f>
        <v>6.8328842441253075</v>
      </c>
      <c r="V57" s="143">
        <f>SUMIFS('PIB Mpal 2015-2020 Cons'!Y$5:Y$759,'PIB Mpal 2015-2020 Cons'!$A$5:$A$759,$W$2,'PIB Mpal 2015-2020 Cons'!$E$5:$E$759,$A57)</f>
        <v>75.94930836963411</v>
      </c>
      <c r="W57" s="185">
        <f t="shared" si="3"/>
        <v>0.0005859957553076775</v>
      </c>
      <c r="X57" s="379">
        <f>INDEX(POBLACION!$C$4:$W$128,MATCH(A57,POBLACION!$A$4:$A$128,0),MATCH($W$2,POBLACION!$C$3:$W$3,0))</f>
        <v>5005</v>
      </c>
      <c r="Y57" s="369">
        <f t="shared" si="5"/>
        <v>13464.637850609726</v>
      </c>
      <c r="Z57" s="381">
        <f t="shared" si="6"/>
        <v>15174.686986939882</v>
      </c>
      <c r="AA57" s="384">
        <f t="shared" si="7"/>
        <v>4.129194676975385</v>
      </c>
      <c r="AB57" s="384">
        <f t="shared" si="7"/>
        <v>4.181119741510273</v>
      </c>
    </row>
    <row r="58" spans="1:28" ht="15">
      <c r="A58" s="117" t="s">
        <v>239</v>
      </c>
      <c r="B58" s="114" t="s">
        <v>73</v>
      </c>
      <c r="C58" s="115" t="s">
        <v>370</v>
      </c>
      <c r="D58" s="114" t="s">
        <v>91</v>
      </c>
      <c r="E58" s="141">
        <f>SUMIFS('PIB Mpal 2015-2020 Cons'!H$5:H$759,'PIB Mpal 2015-2020 Cons'!$A$5:$A$759,$W$2,'PIB Mpal 2015-2020 Cons'!$E$5:$E$759,$A58)</f>
        <v>10.972278916437618</v>
      </c>
      <c r="F58" s="141">
        <f>SUMIFS('PIB Mpal 2015-2020 Cons'!I$5:I$759,'PIB Mpal 2015-2020 Cons'!$A$5:$A$759,$W$2,'PIB Mpal 2015-2020 Cons'!$E$5:$E$759,$A58)</f>
        <v>0.3612903007907184</v>
      </c>
      <c r="G58" s="141">
        <f>SUMIFS('PIB Mpal 2015-2020 Cons'!K$5:K$759,'PIB Mpal 2015-2020 Cons'!$A$5:$A$759,$W$2,'PIB Mpal 2015-2020 Cons'!$E$5:$E$759,$A58)</f>
        <v>0.19332874335325592</v>
      </c>
      <c r="H58" s="141">
        <f>SUMIFS('PIB Mpal 2015-2020 Cons'!L$5:L$759,'PIB Mpal 2015-2020 Cons'!$A$5:$A$759,$W$2,'PIB Mpal 2015-2020 Cons'!$E$5:$E$759,$A58)</f>
        <v>9.739990723873547</v>
      </c>
      <c r="I58" s="141">
        <f>SUMIFS('PIB Mpal 2015-2020 Cons'!N$5:N$759,'PIB Mpal 2015-2020 Cons'!$A$5:$A$759,$W$2,'PIB Mpal 2015-2020 Cons'!$E$5:$E$759,$A58)</f>
        <v>4.206361648595679</v>
      </c>
      <c r="J58" s="141">
        <f>SUMIFS('PIB Mpal 2015-2020 Cons'!O$5:O$759,'PIB Mpal 2015-2020 Cons'!$A$5:$A$759,$W$2,'PIB Mpal 2015-2020 Cons'!$E$5:$E$759,$A58)</f>
        <v>20.712721687633056</v>
      </c>
      <c r="K58" s="141">
        <f>SUMIFS('PIB Mpal 2015-2020 Cons'!P$5:P$759,'PIB Mpal 2015-2020 Cons'!$A$5:$A$759,$W$2,'PIB Mpal 2015-2020 Cons'!$E$5:$E$759,$A58)</f>
        <v>3.521448717897643</v>
      </c>
      <c r="L58" s="141">
        <f>SUMIFS('PIB Mpal 2015-2020 Cons'!Q$5:Q$759,'PIB Mpal 2015-2020 Cons'!$A$5:$A$759,$W$2,'PIB Mpal 2015-2020 Cons'!$E$5:$E$759,$A58)</f>
        <v>2.1674182282522185</v>
      </c>
      <c r="M58" s="141">
        <f>SUMIFS('PIB Mpal 2015-2020 Cons'!R$5:R$759,'PIB Mpal 2015-2020 Cons'!$A$5:$A$759,$W$2,'PIB Mpal 2015-2020 Cons'!$E$5:$E$759,$A58)</f>
        <v>12.586644879671235</v>
      </c>
      <c r="N58" s="141">
        <f>SUMIFS('PIB Mpal 2015-2020 Cons'!S$5:S$759,'PIB Mpal 2015-2020 Cons'!$A$5:$A$759,$W$2,'PIB Mpal 2015-2020 Cons'!$E$5:$E$759,$A58)</f>
        <v>11.722777142268754</v>
      </c>
      <c r="O58" s="141">
        <f>SUMIFS('PIB Mpal 2015-2020 Cons'!T$5:T$759,'PIB Mpal 2015-2020 Cons'!$A$5:$A$759,$W$2,'PIB Mpal 2015-2020 Cons'!$E$5:$E$759,$A58)</f>
        <v>28.400981876517555</v>
      </c>
      <c r="P58" s="246">
        <f>SUMIFS('PIB Mpal 2015-2020 Cons'!U$5:U$759,'PIB Mpal 2015-2020 Cons'!$A$5:$A$759,$W$2,'PIB Mpal 2015-2020 Cons'!$E$5:$E$759,$A58)</f>
        <v>3.7786316638089983</v>
      </c>
      <c r="Q58" s="319">
        <f>SUMIFS('PIB Mpal 2015-2020 Cons'!J$5:J$759,'PIB Mpal 2015-2020 Cons'!$A$5:$A$759,$W$2,'PIB Mpal 2015-2020 Cons'!$E$5:$E$759,$A58)</f>
        <v>11.333569217228337</v>
      </c>
      <c r="R58" s="192">
        <f>SUMIFS('PIB Mpal 2015-2020 Cons'!M$5:M$759,'PIB Mpal 2015-2020 Cons'!$A$5:$A$759,$W$2,'PIB Mpal 2015-2020 Cons'!$E$5:$E$759,$A58)</f>
        <v>9.933319467226802</v>
      </c>
      <c r="S58" s="143">
        <f>SUMIFS('PIB Mpal 2015-2020 Cons'!V$5:V$759,'PIB Mpal 2015-2020 Cons'!$A$5:$A$759,$W$2,'PIB Mpal 2015-2020 Cons'!$E$5:$E$759,$A58)</f>
        <v>87.09698584464513</v>
      </c>
      <c r="T58" s="249">
        <f>SUMIFS('PIB Mpal 2015-2020 Cons'!W$5:W$759,'PIB Mpal 2015-2020 Cons'!$A$5:$A$759,$W$2,'PIB Mpal 2015-2020 Cons'!$E$5:$E$759,$A58)</f>
        <v>108.36387452910026</v>
      </c>
      <c r="U58" s="141">
        <f>SUMIFS('PIB Mpal 2015-2020 Cons'!X$5:X$759,'PIB Mpal 2015-2020 Cons'!$A$5:$A$759,$W$2,'PIB Mpal 2015-2020 Cons'!$E$5:$E$759,$A58)</f>
        <v>10.911959169440387</v>
      </c>
      <c r="V58" s="143">
        <f>SUMIFS('PIB Mpal 2015-2020 Cons'!Y$5:Y$759,'PIB Mpal 2015-2020 Cons'!$A$5:$A$759,$W$2,'PIB Mpal 2015-2020 Cons'!$E$5:$E$759,$A58)</f>
        <v>121.28930050144024</v>
      </c>
      <c r="W58" s="185">
        <f t="shared" si="3"/>
        <v>0.0009358217577462285</v>
      </c>
      <c r="X58" s="379">
        <f>INDEX(POBLACION!$C$4:$W$128,MATCH(A58,POBLACION!$A$4:$A$128,0),MATCH($W$2,POBLACION!$C$3:$W$3,0))</f>
        <v>13950</v>
      </c>
      <c r="Y58" s="369">
        <f t="shared" si="5"/>
        <v>7768.019679505394</v>
      </c>
      <c r="Z58" s="381">
        <f t="shared" si="6"/>
        <v>8694.573512648047</v>
      </c>
      <c r="AA58" s="384">
        <f t="shared" si="7"/>
        <v>3.890310317143225</v>
      </c>
      <c r="AB58" s="384">
        <f t="shared" si="7"/>
        <v>3.9392482837917244</v>
      </c>
    </row>
    <row r="59" spans="1:28" ht="15" thickBot="1">
      <c r="A59" s="117" t="s">
        <v>240</v>
      </c>
      <c r="B59" s="154" t="s">
        <v>73</v>
      </c>
      <c r="C59" s="153" t="s">
        <v>370</v>
      </c>
      <c r="D59" s="154" t="s">
        <v>92</v>
      </c>
      <c r="E59" s="189">
        <f>SUMIFS('PIB Mpal 2015-2020 Cons'!H$5:H$759,'PIB Mpal 2015-2020 Cons'!$A$5:$A$759,$W$2,'PIB Mpal 2015-2020 Cons'!$E$5:$E$759,$A59)</f>
        <v>40.28985355192033</v>
      </c>
      <c r="F59" s="189">
        <f>SUMIFS('PIB Mpal 2015-2020 Cons'!I$5:I$759,'PIB Mpal 2015-2020 Cons'!$A$5:$A$759,$W$2,'PIB Mpal 2015-2020 Cons'!$E$5:$E$759,$A59)</f>
        <v>0.8415479031152487</v>
      </c>
      <c r="G59" s="189">
        <f>SUMIFS('PIB Mpal 2015-2020 Cons'!K$5:K$759,'PIB Mpal 2015-2020 Cons'!$A$5:$A$759,$W$2,'PIB Mpal 2015-2020 Cons'!$E$5:$E$759,$A59)</f>
        <v>65.03591677450142</v>
      </c>
      <c r="H59" s="189">
        <f>SUMIFS('PIB Mpal 2015-2020 Cons'!L$5:L$759,'PIB Mpal 2015-2020 Cons'!$A$5:$A$759,$W$2,'PIB Mpal 2015-2020 Cons'!$E$5:$E$759,$A59)</f>
        <v>60.37899117743908</v>
      </c>
      <c r="I59" s="189">
        <f>SUMIFS('PIB Mpal 2015-2020 Cons'!N$5:N$759,'PIB Mpal 2015-2020 Cons'!$A$5:$A$759,$W$2,'PIB Mpal 2015-2020 Cons'!$E$5:$E$759,$A59)</f>
        <v>21.48668344653269</v>
      </c>
      <c r="J59" s="189">
        <f>SUMIFS('PIB Mpal 2015-2020 Cons'!O$5:O$759,'PIB Mpal 2015-2020 Cons'!$A$5:$A$759,$W$2,'PIB Mpal 2015-2020 Cons'!$E$5:$E$759,$A59)</f>
        <v>93.76387669424201</v>
      </c>
      <c r="K59" s="189">
        <f>SUMIFS('PIB Mpal 2015-2020 Cons'!P$5:P$759,'PIB Mpal 2015-2020 Cons'!$A$5:$A$759,$W$2,'PIB Mpal 2015-2020 Cons'!$E$5:$E$759,$A59)</f>
        <v>16.079613191652562</v>
      </c>
      <c r="L59" s="189">
        <f>SUMIFS('PIB Mpal 2015-2020 Cons'!Q$5:Q$759,'PIB Mpal 2015-2020 Cons'!$A$5:$A$759,$W$2,'PIB Mpal 2015-2020 Cons'!$E$5:$E$759,$A59)</f>
        <v>17.98030569195221</v>
      </c>
      <c r="M59" s="189">
        <f>SUMIFS('PIB Mpal 2015-2020 Cons'!R$5:R$759,'PIB Mpal 2015-2020 Cons'!$A$5:$A$759,$W$2,'PIB Mpal 2015-2020 Cons'!$E$5:$E$759,$A59)</f>
        <v>53.26281911586278</v>
      </c>
      <c r="N59" s="189">
        <f>SUMIFS('PIB Mpal 2015-2020 Cons'!S$5:S$759,'PIB Mpal 2015-2020 Cons'!$A$5:$A$759,$W$2,'PIB Mpal 2015-2020 Cons'!$E$5:$E$759,$A59)</f>
        <v>48.54369991835872</v>
      </c>
      <c r="O59" s="189">
        <f>SUMIFS('PIB Mpal 2015-2020 Cons'!T$5:T$759,'PIB Mpal 2015-2020 Cons'!$A$5:$A$759,$W$2,'PIB Mpal 2015-2020 Cons'!$E$5:$E$759,$A59)</f>
        <v>84.41169722847197</v>
      </c>
      <c r="P59" s="247">
        <f>SUMIFS('PIB Mpal 2015-2020 Cons'!U$5:U$759,'PIB Mpal 2015-2020 Cons'!$A$5:$A$759,$W$2,'PIB Mpal 2015-2020 Cons'!$E$5:$E$759,$A59)</f>
        <v>14.472928567850884</v>
      </c>
      <c r="Q59" s="319">
        <f>SUMIFS('PIB Mpal 2015-2020 Cons'!J$5:J$759,'PIB Mpal 2015-2020 Cons'!$A$5:$A$759,$W$2,'PIB Mpal 2015-2020 Cons'!$E$5:$E$759,$A59)</f>
        <v>41.13140145503558</v>
      </c>
      <c r="R59" s="192">
        <f>SUMIFS('PIB Mpal 2015-2020 Cons'!M$5:M$759,'PIB Mpal 2015-2020 Cons'!$A$5:$A$759,$W$2,'PIB Mpal 2015-2020 Cons'!$E$5:$E$759,$A59)</f>
        <v>125.4149079519405</v>
      </c>
      <c r="S59" s="190">
        <f>SUMIFS('PIB Mpal 2015-2020 Cons'!V$5:V$759,'PIB Mpal 2015-2020 Cons'!$A$5:$A$759,$W$2,'PIB Mpal 2015-2020 Cons'!$E$5:$E$759,$A59)</f>
        <v>350.0016238549239</v>
      </c>
      <c r="T59" s="250">
        <f>SUMIFS('PIB Mpal 2015-2020 Cons'!W$5:W$759,'PIB Mpal 2015-2020 Cons'!$A$5:$A$759,$W$2,'PIB Mpal 2015-2020 Cons'!$E$5:$E$759,$A59)</f>
        <v>516.5479332619</v>
      </c>
      <c r="U59" s="189">
        <f>SUMIFS('PIB Mpal 2015-2020 Cons'!X$5:X$759,'PIB Mpal 2015-2020 Cons'!$A$5:$A$759,$W$2,'PIB Mpal 2015-2020 Cons'!$E$5:$E$759,$A59)</f>
        <v>51.10935400987176</v>
      </c>
      <c r="V59" s="190">
        <f>SUMIFS('PIB Mpal 2015-2020 Cons'!Y$5:Y$759,'PIB Mpal 2015-2020 Cons'!$A$5:$A$759,$W$2,'PIB Mpal 2015-2020 Cons'!$E$5:$E$759,$A59)</f>
        <v>568.0939382365855</v>
      </c>
      <c r="W59" s="191">
        <f t="shared" si="3"/>
        <v>0.004383195101691809</v>
      </c>
      <c r="X59" s="379">
        <f>INDEX(POBLACION!$C$4:$W$128,MATCH(A59,POBLACION!$A$4:$A$128,0),MATCH($W$2,POBLACION!$C$3:$W$3,0))</f>
        <v>42116</v>
      </c>
      <c r="Y59" s="369">
        <f t="shared" si="5"/>
        <v>12264.88586907351</v>
      </c>
      <c r="Z59" s="381">
        <f t="shared" si="6"/>
        <v>13488.79139131412</v>
      </c>
      <c r="AA59" s="384">
        <f t="shared" si="7"/>
        <v>4.088663511232808</v>
      </c>
      <c r="AB59" s="384">
        <f t="shared" si="7"/>
        <v>4.129973038211729</v>
      </c>
    </row>
    <row r="60" spans="1:28" ht="15" thickBot="1">
      <c r="A60" s="211" t="s">
        <v>93</v>
      </c>
      <c r="B60" s="214" t="s">
        <v>374</v>
      </c>
      <c r="C60" s="212"/>
      <c r="D60" s="207"/>
      <c r="E60" s="208">
        <f>SUM(E61:E79)</f>
        <v>483.93180498645717</v>
      </c>
      <c r="F60" s="208">
        <f aca="true" t="shared" si="16" ref="F60:V60">SUM(F61:F79)</f>
        <v>30.682126724807414</v>
      </c>
      <c r="G60" s="208">
        <f t="shared" si="16"/>
        <v>43.8784925948695</v>
      </c>
      <c r="H60" s="208">
        <f t="shared" si="16"/>
        <v>164.5338349988933</v>
      </c>
      <c r="I60" s="208">
        <f t="shared" si="16"/>
        <v>78.84673563295235</v>
      </c>
      <c r="J60" s="208">
        <f t="shared" si="16"/>
        <v>313.70113112477037</v>
      </c>
      <c r="K60" s="208">
        <f t="shared" si="16"/>
        <v>57.65942353644103</v>
      </c>
      <c r="L60" s="208">
        <f t="shared" si="16"/>
        <v>43.93325332433646</v>
      </c>
      <c r="M60" s="208">
        <f t="shared" si="16"/>
        <v>279.221019682276</v>
      </c>
      <c r="N60" s="208">
        <f t="shared" si="16"/>
        <v>199.00789592023324</v>
      </c>
      <c r="O60" s="208">
        <f t="shared" si="16"/>
        <v>395.02307024518853</v>
      </c>
      <c r="P60" s="218">
        <f t="shared" si="16"/>
        <v>65.95922167277303</v>
      </c>
      <c r="Q60" s="289">
        <f t="shared" si="16"/>
        <v>514.6139317112645</v>
      </c>
      <c r="R60" s="208">
        <f t="shared" si="16"/>
        <v>208.41232759376277</v>
      </c>
      <c r="S60" s="209">
        <f t="shared" si="16"/>
        <v>1433.3517511389707</v>
      </c>
      <c r="T60" s="282">
        <f t="shared" si="16"/>
        <v>2156.378010443998</v>
      </c>
      <c r="U60" s="208">
        <f t="shared" si="16"/>
        <v>219.01037863084625</v>
      </c>
      <c r="V60" s="209">
        <f t="shared" si="16"/>
        <v>2434.3580793593605</v>
      </c>
      <c r="W60" s="210">
        <f t="shared" si="3"/>
        <v>0.018782573956577134</v>
      </c>
      <c r="X60" s="309">
        <f aca="true" t="shared" si="17" ref="X60">SUM(X61:X79)</f>
        <v>210371</v>
      </c>
      <c r="Y60" s="369">
        <f t="shared" si="5"/>
        <v>10250.35775103982</v>
      </c>
      <c r="Z60" s="381">
        <f t="shared" si="6"/>
        <v>11571.73792661232</v>
      </c>
      <c r="AA60" s="384">
        <f t="shared" si="7"/>
        <v>4.010739023107984</v>
      </c>
      <c r="AB60" s="384">
        <f t="shared" si="7"/>
        <v>4.063398589310982</v>
      </c>
    </row>
    <row r="61" spans="1:28" ht="15">
      <c r="A61" s="117" t="s">
        <v>241</v>
      </c>
      <c r="B61" s="196" t="s">
        <v>95</v>
      </c>
      <c r="C61" s="203" t="s">
        <v>375</v>
      </c>
      <c r="D61" s="196" t="s">
        <v>96</v>
      </c>
      <c r="E61" s="204">
        <f>SUMIFS('PIB Mpal 2015-2020 Cons'!H$5:H$759,'PIB Mpal 2015-2020 Cons'!$A$5:$A$759,$W$2,'PIB Mpal 2015-2020 Cons'!$E$5:$E$759,$A61)</f>
        <v>6.6161557450387285</v>
      </c>
      <c r="F61" s="204">
        <f>SUMIFS('PIB Mpal 2015-2020 Cons'!I$5:I$759,'PIB Mpal 2015-2020 Cons'!$A$5:$A$759,$W$2,'PIB Mpal 2015-2020 Cons'!$E$5:$E$759,$A61)</f>
        <v>0.3348459622224713</v>
      </c>
      <c r="G61" s="204">
        <f>SUMIFS('PIB Mpal 2015-2020 Cons'!K$5:K$759,'PIB Mpal 2015-2020 Cons'!$A$5:$A$759,$W$2,'PIB Mpal 2015-2020 Cons'!$E$5:$E$759,$A61)</f>
        <v>0.5302216843320006</v>
      </c>
      <c r="H61" s="204">
        <f>SUMIFS('PIB Mpal 2015-2020 Cons'!L$5:L$759,'PIB Mpal 2015-2020 Cons'!$A$5:$A$759,$W$2,'PIB Mpal 2015-2020 Cons'!$E$5:$E$759,$A61)</f>
        <v>1.9615537559705476</v>
      </c>
      <c r="I61" s="204">
        <f>SUMIFS('PIB Mpal 2015-2020 Cons'!N$5:N$759,'PIB Mpal 2015-2020 Cons'!$A$5:$A$759,$W$2,'PIB Mpal 2015-2020 Cons'!$E$5:$E$759,$A61)</f>
        <v>2.217415613952983</v>
      </c>
      <c r="J61" s="204">
        <f>SUMIFS('PIB Mpal 2015-2020 Cons'!O$5:O$759,'PIB Mpal 2015-2020 Cons'!$A$5:$A$759,$W$2,'PIB Mpal 2015-2020 Cons'!$E$5:$E$759,$A61)</f>
        <v>1.5059278463643302</v>
      </c>
      <c r="K61" s="204">
        <f>SUMIFS('PIB Mpal 2015-2020 Cons'!P$5:P$759,'PIB Mpal 2015-2020 Cons'!$A$5:$A$759,$W$2,'PIB Mpal 2015-2020 Cons'!$E$5:$E$759,$A61)</f>
        <v>0.48767255989286734</v>
      </c>
      <c r="L61" s="204">
        <f>SUMIFS('PIB Mpal 2015-2020 Cons'!Q$5:Q$759,'PIB Mpal 2015-2020 Cons'!$A$5:$A$759,$W$2,'PIB Mpal 2015-2020 Cons'!$E$5:$E$759,$A61)</f>
        <v>0.183602263410502</v>
      </c>
      <c r="M61" s="204">
        <f>SUMIFS('PIB Mpal 2015-2020 Cons'!R$5:R$759,'PIB Mpal 2015-2020 Cons'!$A$5:$A$759,$W$2,'PIB Mpal 2015-2020 Cons'!$E$5:$E$759,$A61)</f>
        <v>2.5938153969124396</v>
      </c>
      <c r="N61" s="204">
        <f>SUMIFS('PIB Mpal 2015-2020 Cons'!S$5:S$759,'PIB Mpal 2015-2020 Cons'!$A$5:$A$759,$W$2,'PIB Mpal 2015-2020 Cons'!$E$5:$E$759,$A61)</f>
        <v>2.2833144535438303</v>
      </c>
      <c r="O61" s="204">
        <f>SUMIFS('PIB Mpal 2015-2020 Cons'!T$5:T$759,'PIB Mpal 2015-2020 Cons'!$A$5:$A$759,$W$2,'PIB Mpal 2015-2020 Cons'!$E$5:$E$759,$A61)</f>
        <v>6.678258226955147</v>
      </c>
      <c r="P61" s="278">
        <f>SUMIFS('PIB Mpal 2015-2020 Cons'!U$5:U$759,'PIB Mpal 2015-2020 Cons'!$A$5:$A$759,$W$2,'PIB Mpal 2015-2020 Cons'!$E$5:$E$759,$A61)</f>
        <v>0.6537765172178291</v>
      </c>
      <c r="Q61" s="319">
        <f>SUMIFS('PIB Mpal 2015-2020 Cons'!J$5:J$759,'PIB Mpal 2015-2020 Cons'!$A$5:$A$759,$W$2,'PIB Mpal 2015-2020 Cons'!$E$5:$E$759,$A61)</f>
        <v>6.9510017072612</v>
      </c>
      <c r="R61" s="192">
        <f>SUMIFS('PIB Mpal 2015-2020 Cons'!M$5:M$759,'PIB Mpal 2015-2020 Cons'!$A$5:$A$759,$W$2,'PIB Mpal 2015-2020 Cons'!$E$5:$E$759,$A61)</f>
        <v>2.4917754403025483</v>
      </c>
      <c r="S61" s="205">
        <f>SUMIFS('PIB Mpal 2015-2020 Cons'!V$5:V$759,'PIB Mpal 2015-2020 Cons'!$A$5:$A$759,$W$2,'PIB Mpal 2015-2020 Cons'!$E$5:$E$759,$A61)</f>
        <v>16.603782878249927</v>
      </c>
      <c r="T61" s="283">
        <f>SUMIFS('PIB Mpal 2015-2020 Cons'!W$5:W$759,'PIB Mpal 2015-2020 Cons'!$A$5:$A$759,$W$2,'PIB Mpal 2015-2020 Cons'!$E$5:$E$759,$A61)</f>
        <v>26.046560025813672</v>
      </c>
      <c r="U61" s="204">
        <f>SUMIFS('PIB Mpal 2015-2020 Cons'!X$5:X$759,'PIB Mpal 2015-2020 Cons'!$A$5:$A$759,$W$2,'PIB Mpal 2015-2020 Cons'!$E$5:$E$759,$A61)</f>
        <v>2.660137583457237</v>
      </c>
      <c r="V61" s="205">
        <f>SUMIFS('PIB Mpal 2015-2020 Cons'!Y$5:Y$759,'PIB Mpal 2015-2020 Cons'!$A$5:$A$759,$W$2,'PIB Mpal 2015-2020 Cons'!$E$5:$E$759,$A61)</f>
        <v>29.568130396996416</v>
      </c>
      <c r="W61" s="194">
        <f t="shared" si="3"/>
        <v>0.00022813636196259787</v>
      </c>
      <c r="X61" s="379">
        <f>INDEX(POBLACION!$C$4:$W$128,MATCH(A61,POBLACION!$A$4:$A$128,0),MATCH($W$2,POBLACION!$C$3:$W$3,0))</f>
        <v>2710</v>
      </c>
      <c r="Y61" s="369">
        <f t="shared" si="5"/>
        <v>9611.276762292868</v>
      </c>
      <c r="Z61" s="381">
        <f t="shared" si="6"/>
        <v>10910.749223983918</v>
      </c>
      <c r="AA61" s="384">
        <f t="shared" si="7"/>
        <v>3.9827810831927466</v>
      </c>
      <c r="AB61" s="384">
        <f t="shared" si="7"/>
        <v>4.037854573931135</v>
      </c>
    </row>
    <row r="62" spans="1:28" ht="15">
      <c r="A62" s="117" t="s">
        <v>242</v>
      </c>
      <c r="B62" s="114" t="s">
        <v>95</v>
      </c>
      <c r="C62" s="115" t="s">
        <v>376</v>
      </c>
      <c r="D62" s="114" t="s">
        <v>98</v>
      </c>
      <c r="E62" s="141">
        <f>SUMIFS('PIB Mpal 2015-2020 Cons'!H$5:H$759,'PIB Mpal 2015-2020 Cons'!$A$5:$A$759,$W$2,'PIB Mpal 2015-2020 Cons'!$E$5:$E$759,$A62)</f>
        <v>39.01698594086328</v>
      </c>
      <c r="F62" s="141">
        <f>SUMIFS('PIB Mpal 2015-2020 Cons'!I$5:I$759,'PIB Mpal 2015-2020 Cons'!$A$5:$A$759,$W$2,'PIB Mpal 2015-2020 Cons'!$E$5:$E$759,$A62)</f>
        <v>0.4859121409245534</v>
      </c>
      <c r="G62" s="141">
        <f>SUMIFS('PIB Mpal 2015-2020 Cons'!K$5:K$759,'PIB Mpal 2015-2020 Cons'!$A$5:$A$759,$W$2,'PIB Mpal 2015-2020 Cons'!$E$5:$E$759,$A62)</f>
        <v>1.0915759085580425</v>
      </c>
      <c r="H62" s="141">
        <f>SUMIFS('PIB Mpal 2015-2020 Cons'!L$5:L$759,'PIB Mpal 2015-2020 Cons'!$A$5:$A$759,$W$2,'PIB Mpal 2015-2020 Cons'!$E$5:$E$759,$A62)</f>
        <v>7.821533139024158</v>
      </c>
      <c r="I62" s="141">
        <f>SUMIFS('PIB Mpal 2015-2020 Cons'!N$5:N$759,'PIB Mpal 2015-2020 Cons'!$A$5:$A$759,$W$2,'PIB Mpal 2015-2020 Cons'!$E$5:$E$759,$A62)</f>
        <v>11.369008257446298</v>
      </c>
      <c r="J62" s="141">
        <f>SUMIFS('PIB Mpal 2015-2020 Cons'!O$5:O$759,'PIB Mpal 2015-2020 Cons'!$A$5:$A$759,$W$2,'PIB Mpal 2015-2020 Cons'!$E$5:$E$759,$A62)</f>
        <v>4.986183702314378</v>
      </c>
      <c r="K62" s="141">
        <f>SUMIFS('PIB Mpal 2015-2020 Cons'!P$5:P$759,'PIB Mpal 2015-2020 Cons'!$A$5:$A$759,$W$2,'PIB Mpal 2015-2020 Cons'!$E$5:$E$759,$A62)</f>
        <v>1.2188347095413758</v>
      </c>
      <c r="L62" s="141">
        <f>SUMIFS('PIB Mpal 2015-2020 Cons'!Q$5:Q$759,'PIB Mpal 2015-2020 Cons'!$A$5:$A$759,$W$2,'PIB Mpal 2015-2020 Cons'!$E$5:$E$759,$A62)</f>
        <v>0.8819083316446439</v>
      </c>
      <c r="M62" s="141">
        <f>SUMIFS('PIB Mpal 2015-2020 Cons'!R$5:R$759,'PIB Mpal 2015-2020 Cons'!$A$5:$A$759,$W$2,'PIB Mpal 2015-2020 Cons'!$E$5:$E$759,$A62)</f>
        <v>5.8366312593200895</v>
      </c>
      <c r="N62" s="141">
        <f>SUMIFS('PIB Mpal 2015-2020 Cons'!S$5:S$759,'PIB Mpal 2015-2020 Cons'!$A$5:$A$759,$W$2,'PIB Mpal 2015-2020 Cons'!$E$5:$E$759,$A62)</f>
        <v>5.3102190960008615</v>
      </c>
      <c r="O62" s="141">
        <f>SUMIFS('PIB Mpal 2015-2020 Cons'!T$5:T$759,'PIB Mpal 2015-2020 Cons'!$A$5:$A$759,$W$2,'PIB Mpal 2015-2020 Cons'!$E$5:$E$759,$A62)</f>
        <v>9.116469017461693</v>
      </c>
      <c r="P62" s="246">
        <f>SUMIFS('PIB Mpal 2015-2020 Cons'!U$5:U$759,'PIB Mpal 2015-2020 Cons'!$A$5:$A$759,$W$2,'PIB Mpal 2015-2020 Cons'!$E$5:$E$759,$A62)</f>
        <v>1.6661949321116205</v>
      </c>
      <c r="Q62" s="319">
        <f>SUMIFS('PIB Mpal 2015-2020 Cons'!J$5:J$759,'PIB Mpal 2015-2020 Cons'!$A$5:$A$759,$W$2,'PIB Mpal 2015-2020 Cons'!$E$5:$E$759,$A62)</f>
        <v>39.50289808178783</v>
      </c>
      <c r="R62" s="192">
        <f>SUMIFS('PIB Mpal 2015-2020 Cons'!M$5:M$759,'PIB Mpal 2015-2020 Cons'!$A$5:$A$759,$W$2,'PIB Mpal 2015-2020 Cons'!$E$5:$E$759,$A62)</f>
        <v>8.9131090475822</v>
      </c>
      <c r="S62" s="143">
        <f>SUMIFS('PIB Mpal 2015-2020 Cons'!V$5:V$759,'PIB Mpal 2015-2020 Cons'!$A$5:$A$759,$W$2,'PIB Mpal 2015-2020 Cons'!$E$5:$E$759,$A62)</f>
        <v>40.385449305840964</v>
      </c>
      <c r="T62" s="249">
        <f>SUMIFS('PIB Mpal 2015-2020 Cons'!W$5:W$759,'PIB Mpal 2015-2020 Cons'!$A$5:$A$759,$W$2,'PIB Mpal 2015-2020 Cons'!$E$5:$E$759,$A62)</f>
        <v>88.801456435211</v>
      </c>
      <c r="U62" s="141">
        <f>SUMIFS('PIB Mpal 2015-2020 Cons'!X$5:X$759,'PIB Mpal 2015-2020 Cons'!$A$5:$A$759,$W$2,'PIB Mpal 2015-2020 Cons'!$E$5:$E$759,$A62)</f>
        <v>9.225319956881744</v>
      </c>
      <c r="V62" s="143">
        <f>SUMIFS('PIB Mpal 2015-2020 Cons'!Y$5:Y$759,'PIB Mpal 2015-2020 Cons'!$A$5:$A$759,$W$2,'PIB Mpal 2015-2020 Cons'!$E$5:$E$759,$A62)</f>
        <v>102.5418645464716</v>
      </c>
      <c r="W62" s="185">
        <f t="shared" si="3"/>
        <v>0.0007911737269959376</v>
      </c>
      <c r="X62" s="379">
        <f>INDEX(POBLACION!$C$4:$W$128,MATCH(A62,POBLACION!$A$4:$A$128,0),MATCH($W$2,POBLACION!$C$3:$W$3,0))</f>
        <v>7085</v>
      </c>
      <c r="Y62" s="369">
        <f t="shared" si="5"/>
        <v>12533.727090361466</v>
      </c>
      <c r="Z62" s="381">
        <f t="shared" si="6"/>
        <v>14473.093090539393</v>
      </c>
      <c r="AA62" s="384">
        <f t="shared" si="7"/>
        <v>4.098080234129675</v>
      </c>
      <c r="AB62" s="384">
        <f t="shared" si="7"/>
        <v>4.160561355486785</v>
      </c>
    </row>
    <row r="63" spans="1:28" ht="15">
      <c r="A63" s="117" t="s">
        <v>243</v>
      </c>
      <c r="B63" s="114" t="s">
        <v>95</v>
      </c>
      <c r="C63" s="115" t="s">
        <v>375</v>
      </c>
      <c r="D63" s="114" t="s">
        <v>99</v>
      </c>
      <c r="E63" s="141">
        <f>SUMIFS('PIB Mpal 2015-2020 Cons'!H$5:H$759,'PIB Mpal 2015-2020 Cons'!$A$5:$A$759,$W$2,'PIB Mpal 2015-2020 Cons'!$E$5:$E$759,$A63)</f>
        <v>10.68269952527033</v>
      </c>
      <c r="F63" s="141">
        <f>SUMIFS('PIB Mpal 2015-2020 Cons'!I$5:I$759,'PIB Mpal 2015-2020 Cons'!$A$5:$A$759,$W$2,'PIB Mpal 2015-2020 Cons'!$E$5:$E$759,$A63)</f>
        <v>0</v>
      </c>
      <c r="G63" s="141">
        <f>SUMIFS('PIB Mpal 2015-2020 Cons'!K$5:K$759,'PIB Mpal 2015-2020 Cons'!$A$5:$A$759,$W$2,'PIB Mpal 2015-2020 Cons'!$E$5:$E$759,$A63)</f>
        <v>1.7072239584264284</v>
      </c>
      <c r="H63" s="141">
        <f>SUMIFS('PIB Mpal 2015-2020 Cons'!L$5:L$759,'PIB Mpal 2015-2020 Cons'!$A$5:$A$759,$W$2,'PIB Mpal 2015-2020 Cons'!$E$5:$E$759,$A63)</f>
        <v>2.5608818720734545</v>
      </c>
      <c r="I63" s="141">
        <f>SUMIFS('PIB Mpal 2015-2020 Cons'!N$5:N$759,'PIB Mpal 2015-2020 Cons'!$A$5:$A$759,$W$2,'PIB Mpal 2015-2020 Cons'!$E$5:$E$759,$A63)</f>
        <v>1.2475166348282631</v>
      </c>
      <c r="J63" s="141">
        <f>SUMIFS('PIB Mpal 2015-2020 Cons'!O$5:O$759,'PIB Mpal 2015-2020 Cons'!$A$5:$A$759,$W$2,'PIB Mpal 2015-2020 Cons'!$E$5:$E$759,$A63)</f>
        <v>5.048173891650682</v>
      </c>
      <c r="K63" s="141">
        <f>SUMIFS('PIB Mpal 2015-2020 Cons'!P$5:P$759,'PIB Mpal 2015-2020 Cons'!$A$5:$A$759,$W$2,'PIB Mpal 2015-2020 Cons'!$E$5:$E$759,$A63)</f>
        <v>1.1611798694401534</v>
      </c>
      <c r="L63" s="141">
        <f>SUMIFS('PIB Mpal 2015-2020 Cons'!Q$5:Q$759,'PIB Mpal 2015-2020 Cons'!$A$5:$A$759,$W$2,'PIB Mpal 2015-2020 Cons'!$E$5:$E$759,$A63)</f>
        <v>0.7297881448923921</v>
      </c>
      <c r="M63" s="141">
        <f>SUMIFS('PIB Mpal 2015-2020 Cons'!R$5:R$759,'PIB Mpal 2015-2020 Cons'!$A$5:$A$759,$W$2,'PIB Mpal 2015-2020 Cons'!$E$5:$E$759,$A63)</f>
        <v>8.097129953116937</v>
      </c>
      <c r="N63" s="141">
        <f>SUMIFS('PIB Mpal 2015-2020 Cons'!S$5:S$759,'PIB Mpal 2015-2020 Cons'!$A$5:$A$759,$W$2,'PIB Mpal 2015-2020 Cons'!$E$5:$E$759,$A63)</f>
        <v>4.103904576432776</v>
      </c>
      <c r="O63" s="141">
        <f>SUMIFS('PIB Mpal 2015-2020 Cons'!T$5:T$759,'PIB Mpal 2015-2020 Cons'!$A$5:$A$759,$W$2,'PIB Mpal 2015-2020 Cons'!$E$5:$E$759,$A63)</f>
        <v>9.13466105905831</v>
      </c>
      <c r="P63" s="246">
        <f>SUMIFS('PIB Mpal 2015-2020 Cons'!U$5:U$759,'PIB Mpal 2015-2020 Cons'!$A$5:$A$759,$W$2,'PIB Mpal 2015-2020 Cons'!$E$5:$E$759,$A63)</f>
        <v>1.9797383537156719</v>
      </c>
      <c r="Q63" s="319">
        <f>SUMIFS('PIB Mpal 2015-2020 Cons'!J$5:J$759,'PIB Mpal 2015-2020 Cons'!$A$5:$A$759,$W$2,'PIB Mpal 2015-2020 Cons'!$E$5:$E$759,$A63)</f>
        <v>10.68269952527033</v>
      </c>
      <c r="R63" s="192">
        <f>SUMIFS('PIB Mpal 2015-2020 Cons'!M$5:M$759,'PIB Mpal 2015-2020 Cons'!$A$5:$A$759,$W$2,'PIB Mpal 2015-2020 Cons'!$E$5:$E$759,$A63)</f>
        <v>4.2681058304998825</v>
      </c>
      <c r="S63" s="143">
        <f>SUMIFS('PIB Mpal 2015-2020 Cons'!V$5:V$759,'PIB Mpal 2015-2020 Cons'!$A$5:$A$759,$W$2,'PIB Mpal 2015-2020 Cons'!$E$5:$E$759,$A63)</f>
        <v>31.502092483135183</v>
      </c>
      <c r="T63" s="249">
        <f>SUMIFS('PIB Mpal 2015-2020 Cons'!W$5:W$759,'PIB Mpal 2015-2020 Cons'!$A$5:$A$759,$W$2,'PIB Mpal 2015-2020 Cons'!$E$5:$E$759,$A63)</f>
        <v>46.45289783890539</v>
      </c>
      <c r="U63" s="141">
        <f>SUMIFS('PIB Mpal 2015-2020 Cons'!X$5:X$759,'PIB Mpal 2015-2020 Cons'!$A$5:$A$759,$W$2,'PIB Mpal 2015-2020 Cons'!$E$5:$E$759,$A63)</f>
        <v>4.687072340381497</v>
      </c>
      <c r="V63" s="143">
        <f>SUMIFS('PIB Mpal 2015-2020 Cons'!Y$5:Y$759,'PIB Mpal 2015-2020 Cons'!$A$5:$A$759,$W$2,'PIB Mpal 2015-2020 Cons'!$E$5:$E$759,$A63)</f>
        <v>52.098044296131235</v>
      </c>
      <c r="W63" s="185">
        <f t="shared" si="3"/>
        <v>0.0004019685428705022</v>
      </c>
      <c r="X63" s="379">
        <f>INDEX(POBLACION!$C$4:$W$128,MATCH(A63,POBLACION!$A$4:$A$128,0),MATCH($W$2,POBLACION!$C$3:$W$3,0))</f>
        <v>5085</v>
      </c>
      <c r="Y63" s="369">
        <f t="shared" si="5"/>
        <v>9135.279810994178</v>
      </c>
      <c r="Z63" s="381">
        <f t="shared" si="6"/>
        <v>10245.436439750489</v>
      </c>
      <c r="AA63" s="384">
        <f t="shared" si="7"/>
        <v>3.960721854207403</v>
      </c>
      <c r="AB63" s="384">
        <f t="shared" si="7"/>
        <v>4.010530463404675</v>
      </c>
    </row>
    <row r="64" spans="1:28" ht="15">
      <c r="A64" s="117" t="s">
        <v>244</v>
      </c>
      <c r="B64" s="114" t="s">
        <v>95</v>
      </c>
      <c r="C64" s="115" t="s">
        <v>375</v>
      </c>
      <c r="D64" s="114" t="s">
        <v>100</v>
      </c>
      <c r="E64" s="141">
        <f>SUMIFS('PIB Mpal 2015-2020 Cons'!H$5:H$759,'PIB Mpal 2015-2020 Cons'!$A$5:$A$759,$W$2,'PIB Mpal 2015-2020 Cons'!$E$5:$E$759,$A64)</f>
        <v>5.196732948363359</v>
      </c>
      <c r="F64" s="141">
        <f>SUMIFS('PIB Mpal 2015-2020 Cons'!I$5:I$759,'PIB Mpal 2015-2020 Cons'!$A$5:$A$759,$W$2,'PIB Mpal 2015-2020 Cons'!$E$5:$E$759,$A64)</f>
        <v>7.185028036225635</v>
      </c>
      <c r="G64" s="141">
        <f>SUMIFS('PIB Mpal 2015-2020 Cons'!K$5:K$759,'PIB Mpal 2015-2020 Cons'!$A$5:$A$759,$W$2,'PIB Mpal 2015-2020 Cons'!$E$5:$E$759,$A64)</f>
        <v>4.303800302175404</v>
      </c>
      <c r="H64" s="141">
        <f>SUMIFS('PIB Mpal 2015-2020 Cons'!L$5:L$759,'PIB Mpal 2015-2020 Cons'!$A$5:$A$759,$W$2,'PIB Mpal 2015-2020 Cons'!$E$5:$E$759,$A64)</f>
        <v>1.8282690304259437</v>
      </c>
      <c r="I64" s="141">
        <f>SUMIFS('PIB Mpal 2015-2020 Cons'!N$5:N$759,'PIB Mpal 2015-2020 Cons'!$A$5:$A$759,$W$2,'PIB Mpal 2015-2020 Cons'!$E$5:$E$759,$A64)</f>
        <v>1.2687271128374566</v>
      </c>
      <c r="J64" s="141">
        <f>SUMIFS('PIB Mpal 2015-2020 Cons'!O$5:O$759,'PIB Mpal 2015-2020 Cons'!$A$5:$A$759,$W$2,'PIB Mpal 2015-2020 Cons'!$E$5:$E$759,$A64)</f>
        <v>10.809933884668624</v>
      </c>
      <c r="K64" s="141">
        <f>SUMIFS('PIB Mpal 2015-2020 Cons'!P$5:P$759,'PIB Mpal 2015-2020 Cons'!$A$5:$A$759,$W$2,'PIB Mpal 2015-2020 Cons'!$E$5:$E$759,$A64)</f>
        <v>2.582469144926777</v>
      </c>
      <c r="L64" s="141">
        <f>SUMIFS('PIB Mpal 2015-2020 Cons'!Q$5:Q$759,'PIB Mpal 2015-2020 Cons'!$A$5:$A$759,$W$2,'PIB Mpal 2015-2020 Cons'!$E$5:$E$759,$A64)</f>
        <v>1.160725818914795</v>
      </c>
      <c r="M64" s="141">
        <f>SUMIFS('PIB Mpal 2015-2020 Cons'!R$5:R$759,'PIB Mpal 2015-2020 Cons'!$A$5:$A$759,$W$2,'PIB Mpal 2015-2020 Cons'!$E$5:$E$759,$A64)</f>
        <v>8.618251669016269</v>
      </c>
      <c r="N64" s="141">
        <f>SUMIFS('PIB Mpal 2015-2020 Cons'!S$5:S$759,'PIB Mpal 2015-2020 Cons'!$A$5:$A$759,$W$2,'PIB Mpal 2015-2020 Cons'!$E$5:$E$759,$A64)</f>
        <v>8.548011979627127</v>
      </c>
      <c r="O64" s="141">
        <f>SUMIFS('PIB Mpal 2015-2020 Cons'!T$5:T$759,'PIB Mpal 2015-2020 Cons'!$A$5:$A$759,$W$2,'PIB Mpal 2015-2020 Cons'!$E$5:$E$759,$A64)</f>
        <v>16.110496406241918</v>
      </c>
      <c r="P64" s="246">
        <f>SUMIFS('PIB Mpal 2015-2020 Cons'!U$5:U$759,'PIB Mpal 2015-2020 Cons'!$A$5:$A$759,$W$2,'PIB Mpal 2015-2020 Cons'!$E$5:$E$759,$A64)</f>
        <v>3.6329300722783135</v>
      </c>
      <c r="Q64" s="319">
        <f>SUMIFS('PIB Mpal 2015-2020 Cons'!J$5:J$759,'PIB Mpal 2015-2020 Cons'!$A$5:$A$759,$W$2,'PIB Mpal 2015-2020 Cons'!$E$5:$E$759,$A64)</f>
        <v>12.381760984588993</v>
      </c>
      <c r="R64" s="192">
        <f>SUMIFS('PIB Mpal 2015-2020 Cons'!M$5:M$759,'PIB Mpal 2015-2020 Cons'!$A$5:$A$759,$W$2,'PIB Mpal 2015-2020 Cons'!$E$5:$E$759,$A64)</f>
        <v>6.132069332601347</v>
      </c>
      <c r="S64" s="143">
        <f>SUMIFS('PIB Mpal 2015-2020 Cons'!V$5:V$759,'PIB Mpal 2015-2020 Cons'!$A$5:$A$759,$W$2,'PIB Mpal 2015-2020 Cons'!$E$5:$E$759,$A64)</f>
        <v>52.73154608851128</v>
      </c>
      <c r="T64" s="249">
        <f>SUMIFS('PIB Mpal 2015-2020 Cons'!W$5:W$759,'PIB Mpal 2015-2020 Cons'!$A$5:$A$759,$W$2,'PIB Mpal 2015-2020 Cons'!$E$5:$E$759,$A64)</f>
        <v>71.24537640570162</v>
      </c>
      <c r="U64" s="141">
        <f>SUMIFS('PIB Mpal 2015-2020 Cons'!X$5:X$759,'PIB Mpal 2015-2020 Cons'!$A$5:$A$759,$W$2,'PIB Mpal 2015-2020 Cons'!$E$5:$E$759,$A64)</f>
        <v>7.272875629159226</v>
      </c>
      <c r="V64" s="143">
        <f>SUMIFS('PIB Mpal 2015-2020 Cons'!Y$5:Y$759,'PIB Mpal 2015-2020 Cons'!$A$5:$A$759,$W$2,'PIB Mpal 2015-2020 Cons'!$E$5:$E$759,$A64)</f>
        <v>80.83992892484216</v>
      </c>
      <c r="W64" s="185">
        <f t="shared" si="3"/>
        <v>0.0006237299091491392</v>
      </c>
      <c r="X64" s="379">
        <f>INDEX(POBLACION!$C$4:$W$128,MATCH(A64,POBLACION!$A$4:$A$128,0),MATCH($W$2,POBLACION!$C$3:$W$3,0))</f>
        <v>9502</v>
      </c>
      <c r="Y64" s="369">
        <f t="shared" si="5"/>
        <v>7497.934793275271</v>
      </c>
      <c r="Z64" s="381">
        <f t="shared" si="6"/>
        <v>8507.675113117466</v>
      </c>
      <c r="AA64" s="384">
        <f t="shared" si="7"/>
        <v>3.874941659205848</v>
      </c>
      <c r="AB64" s="384">
        <f t="shared" si="7"/>
        <v>3.9298108969248196</v>
      </c>
    </row>
    <row r="65" spans="1:28" ht="15">
      <c r="A65" s="117" t="s">
        <v>245</v>
      </c>
      <c r="B65" s="114" t="s">
        <v>95</v>
      </c>
      <c r="C65" s="115" t="s">
        <v>376</v>
      </c>
      <c r="D65" s="114" t="s">
        <v>101</v>
      </c>
      <c r="E65" s="141">
        <f>SUMIFS('PIB Mpal 2015-2020 Cons'!H$5:H$759,'PIB Mpal 2015-2020 Cons'!$A$5:$A$759,$W$2,'PIB Mpal 2015-2020 Cons'!$E$5:$E$759,$A65)</f>
        <v>23.752183800482822</v>
      </c>
      <c r="F65" s="141">
        <f>SUMIFS('PIB Mpal 2015-2020 Cons'!I$5:I$759,'PIB Mpal 2015-2020 Cons'!$A$5:$A$759,$W$2,'PIB Mpal 2015-2020 Cons'!$E$5:$E$759,$A65)</f>
        <v>0</v>
      </c>
      <c r="G65" s="141">
        <f>SUMIFS('PIB Mpal 2015-2020 Cons'!K$5:K$759,'PIB Mpal 2015-2020 Cons'!$A$5:$A$759,$W$2,'PIB Mpal 2015-2020 Cons'!$E$5:$E$759,$A65)</f>
        <v>2.849517628502587</v>
      </c>
      <c r="H65" s="141">
        <f>SUMIFS('PIB Mpal 2015-2020 Cons'!L$5:L$759,'PIB Mpal 2015-2020 Cons'!$A$5:$A$759,$W$2,'PIB Mpal 2015-2020 Cons'!$E$5:$E$759,$A65)</f>
        <v>4.698225648884977</v>
      </c>
      <c r="I65" s="141">
        <f>SUMIFS('PIB Mpal 2015-2020 Cons'!N$5:N$759,'PIB Mpal 2015-2020 Cons'!$A$5:$A$759,$W$2,'PIB Mpal 2015-2020 Cons'!$E$5:$E$759,$A65)</f>
        <v>6.899747863734686</v>
      </c>
      <c r="J65" s="141">
        <f>SUMIFS('PIB Mpal 2015-2020 Cons'!O$5:O$759,'PIB Mpal 2015-2020 Cons'!$A$5:$A$759,$W$2,'PIB Mpal 2015-2020 Cons'!$E$5:$E$759,$A65)</f>
        <v>6.531503899426963</v>
      </c>
      <c r="K65" s="141">
        <f>SUMIFS('PIB Mpal 2015-2020 Cons'!P$5:P$759,'PIB Mpal 2015-2020 Cons'!$A$5:$A$759,$W$2,'PIB Mpal 2015-2020 Cons'!$E$5:$E$759,$A65)</f>
        <v>2.025678865812968</v>
      </c>
      <c r="L65" s="141">
        <f>SUMIFS('PIB Mpal 2015-2020 Cons'!Q$5:Q$759,'PIB Mpal 2015-2020 Cons'!$A$5:$A$759,$W$2,'PIB Mpal 2015-2020 Cons'!$E$5:$E$759,$A65)</f>
        <v>1.4767520237974432</v>
      </c>
      <c r="M65" s="141">
        <f>SUMIFS('PIB Mpal 2015-2020 Cons'!R$5:R$759,'PIB Mpal 2015-2020 Cons'!$A$5:$A$759,$W$2,'PIB Mpal 2015-2020 Cons'!$E$5:$E$759,$A65)</f>
        <v>8.5810319834975</v>
      </c>
      <c r="N65" s="141">
        <f>SUMIFS('PIB Mpal 2015-2020 Cons'!S$5:S$759,'PIB Mpal 2015-2020 Cons'!$A$5:$A$759,$W$2,'PIB Mpal 2015-2020 Cons'!$E$5:$E$759,$A65)</f>
        <v>6.688253986894819</v>
      </c>
      <c r="O65" s="141">
        <f>SUMIFS('PIB Mpal 2015-2020 Cons'!T$5:T$759,'PIB Mpal 2015-2020 Cons'!$A$5:$A$759,$W$2,'PIB Mpal 2015-2020 Cons'!$E$5:$E$759,$A65)</f>
        <v>15.063530502807813</v>
      </c>
      <c r="P65" s="246">
        <f>SUMIFS('PIB Mpal 2015-2020 Cons'!U$5:U$759,'PIB Mpal 2015-2020 Cons'!$A$5:$A$759,$W$2,'PIB Mpal 2015-2020 Cons'!$E$5:$E$759,$A65)</f>
        <v>2.47952677629692</v>
      </c>
      <c r="Q65" s="319">
        <f>SUMIFS('PIB Mpal 2015-2020 Cons'!J$5:J$759,'PIB Mpal 2015-2020 Cons'!$A$5:$A$759,$W$2,'PIB Mpal 2015-2020 Cons'!$E$5:$E$759,$A65)</f>
        <v>23.752183800482822</v>
      </c>
      <c r="R65" s="192">
        <f>SUMIFS('PIB Mpal 2015-2020 Cons'!M$5:M$759,'PIB Mpal 2015-2020 Cons'!$A$5:$A$759,$W$2,'PIB Mpal 2015-2020 Cons'!$E$5:$E$759,$A65)</f>
        <v>7.547743277387564</v>
      </c>
      <c r="S65" s="143">
        <f>SUMIFS('PIB Mpal 2015-2020 Cons'!V$5:V$759,'PIB Mpal 2015-2020 Cons'!$A$5:$A$759,$W$2,'PIB Mpal 2015-2020 Cons'!$E$5:$E$759,$A65)</f>
        <v>49.74602590226912</v>
      </c>
      <c r="T65" s="249">
        <f>SUMIFS('PIB Mpal 2015-2020 Cons'!W$5:W$759,'PIB Mpal 2015-2020 Cons'!$A$5:$A$759,$W$2,'PIB Mpal 2015-2020 Cons'!$E$5:$E$759,$A65)</f>
        <v>81.0459529801395</v>
      </c>
      <c r="U65" s="141">
        <f>SUMIFS('PIB Mpal 2015-2020 Cons'!X$5:X$759,'PIB Mpal 2015-2020 Cons'!$A$5:$A$759,$W$2,'PIB Mpal 2015-2020 Cons'!$E$5:$E$759,$A65)</f>
        <v>8.27714521982813</v>
      </c>
      <c r="V65" s="143">
        <f>SUMIFS('PIB Mpal 2015-2020 Cons'!Y$5:Y$759,'PIB Mpal 2015-2020 Cons'!$A$5:$A$759,$W$2,'PIB Mpal 2015-2020 Cons'!$E$5:$E$759,$A65)</f>
        <v>92.00265099172091</v>
      </c>
      <c r="W65" s="185">
        <f t="shared" si="3"/>
        <v>0.0007098571944304576</v>
      </c>
      <c r="X65" s="379">
        <f>INDEX(POBLACION!$C$4:$W$128,MATCH(A65,POBLACION!$A$4:$A$128,0),MATCH($W$2,POBLACION!$C$3:$W$3,0))</f>
        <v>8420</v>
      </c>
      <c r="Y65" s="369">
        <f t="shared" si="5"/>
        <v>9625.410092653148</v>
      </c>
      <c r="Z65" s="381">
        <f t="shared" si="6"/>
        <v>10926.680640346902</v>
      </c>
      <c r="AA65" s="384">
        <f t="shared" si="7"/>
        <v>3.9834192417838903</v>
      </c>
      <c r="AB65" s="384">
        <f t="shared" si="7"/>
        <v>4.038488249916435</v>
      </c>
    </row>
    <row r="66" spans="1:28" ht="15">
      <c r="A66" s="117" t="s">
        <v>246</v>
      </c>
      <c r="B66" s="114" t="s">
        <v>95</v>
      </c>
      <c r="C66" s="115" t="s">
        <v>375</v>
      </c>
      <c r="D66" s="114" t="s">
        <v>102</v>
      </c>
      <c r="E66" s="141">
        <f>SUMIFS('PIB Mpal 2015-2020 Cons'!H$5:H$759,'PIB Mpal 2015-2020 Cons'!$A$5:$A$759,$W$2,'PIB Mpal 2015-2020 Cons'!$E$5:$E$759,$A66)</f>
        <v>25.7033663460602</v>
      </c>
      <c r="F66" s="141">
        <f>SUMIFS('PIB Mpal 2015-2020 Cons'!I$5:I$759,'PIB Mpal 2015-2020 Cons'!$A$5:$A$759,$W$2,'PIB Mpal 2015-2020 Cons'!$E$5:$E$759,$A66)</f>
        <v>0</v>
      </c>
      <c r="G66" s="141">
        <f>SUMIFS('PIB Mpal 2015-2020 Cons'!K$5:K$759,'PIB Mpal 2015-2020 Cons'!$A$5:$A$759,$W$2,'PIB Mpal 2015-2020 Cons'!$E$5:$E$759,$A66)</f>
        <v>1.9316527280315832</v>
      </c>
      <c r="H66" s="141">
        <f>SUMIFS('PIB Mpal 2015-2020 Cons'!L$5:L$759,'PIB Mpal 2015-2020 Cons'!$A$5:$A$759,$W$2,'PIB Mpal 2015-2020 Cons'!$E$5:$E$759,$A66)</f>
        <v>16.329193668733144</v>
      </c>
      <c r="I66" s="141">
        <f>SUMIFS('PIB Mpal 2015-2020 Cons'!N$5:N$759,'PIB Mpal 2015-2020 Cons'!$A$5:$A$759,$W$2,'PIB Mpal 2015-2020 Cons'!$E$5:$E$759,$A66)</f>
        <v>1.7952272252513486</v>
      </c>
      <c r="J66" s="141">
        <f>SUMIFS('PIB Mpal 2015-2020 Cons'!O$5:O$759,'PIB Mpal 2015-2020 Cons'!$A$5:$A$759,$W$2,'PIB Mpal 2015-2020 Cons'!$E$5:$E$759,$A66)</f>
        <v>20.325109329099927</v>
      </c>
      <c r="K66" s="141">
        <f>SUMIFS('PIB Mpal 2015-2020 Cons'!P$5:P$759,'PIB Mpal 2015-2020 Cons'!$A$5:$A$759,$W$2,'PIB Mpal 2015-2020 Cons'!$E$5:$E$759,$A66)</f>
        <v>3.8720558493633512</v>
      </c>
      <c r="L66" s="141">
        <f>SUMIFS('PIB Mpal 2015-2020 Cons'!Q$5:Q$759,'PIB Mpal 2015-2020 Cons'!$A$5:$A$759,$W$2,'PIB Mpal 2015-2020 Cons'!$E$5:$E$759,$A66)</f>
        <v>2.275149803644154</v>
      </c>
      <c r="M66" s="141">
        <f>SUMIFS('PIB Mpal 2015-2020 Cons'!R$5:R$759,'PIB Mpal 2015-2020 Cons'!$A$5:$A$759,$W$2,'PIB Mpal 2015-2020 Cons'!$E$5:$E$759,$A66)</f>
        <v>14.051263472029332</v>
      </c>
      <c r="N66" s="141">
        <f>SUMIFS('PIB Mpal 2015-2020 Cons'!S$5:S$759,'PIB Mpal 2015-2020 Cons'!$A$5:$A$759,$W$2,'PIB Mpal 2015-2020 Cons'!$E$5:$E$759,$A66)</f>
        <v>14.770977189750951</v>
      </c>
      <c r="O66" s="141">
        <f>SUMIFS('PIB Mpal 2015-2020 Cons'!T$5:T$759,'PIB Mpal 2015-2020 Cons'!$A$5:$A$759,$W$2,'PIB Mpal 2015-2020 Cons'!$E$5:$E$759,$A66)</f>
        <v>34.28664362430026</v>
      </c>
      <c r="P66" s="246">
        <f>SUMIFS('PIB Mpal 2015-2020 Cons'!U$5:U$759,'PIB Mpal 2015-2020 Cons'!$A$5:$A$759,$W$2,'PIB Mpal 2015-2020 Cons'!$E$5:$E$759,$A66)</f>
        <v>4.734468078254734</v>
      </c>
      <c r="Q66" s="319">
        <f>SUMIFS('PIB Mpal 2015-2020 Cons'!J$5:J$759,'PIB Mpal 2015-2020 Cons'!$A$5:$A$759,$W$2,'PIB Mpal 2015-2020 Cons'!$E$5:$E$759,$A66)</f>
        <v>25.7033663460602</v>
      </c>
      <c r="R66" s="192">
        <f>SUMIFS('PIB Mpal 2015-2020 Cons'!M$5:M$759,'PIB Mpal 2015-2020 Cons'!$A$5:$A$759,$W$2,'PIB Mpal 2015-2020 Cons'!$E$5:$E$759,$A66)</f>
        <v>18.260846396764727</v>
      </c>
      <c r="S66" s="143">
        <f>SUMIFS('PIB Mpal 2015-2020 Cons'!V$5:V$759,'PIB Mpal 2015-2020 Cons'!$A$5:$A$759,$W$2,'PIB Mpal 2015-2020 Cons'!$E$5:$E$759,$A66)</f>
        <v>96.11089457169406</v>
      </c>
      <c r="T66" s="249">
        <f>SUMIFS('PIB Mpal 2015-2020 Cons'!W$5:W$759,'PIB Mpal 2015-2020 Cons'!$A$5:$A$759,$W$2,'PIB Mpal 2015-2020 Cons'!$E$5:$E$759,$A66)</f>
        <v>140.075107314519</v>
      </c>
      <c r="U66" s="141">
        <f>SUMIFS('PIB Mpal 2015-2020 Cons'!X$5:X$759,'PIB Mpal 2015-2020 Cons'!$A$5:$A$759,$W$2,'PIB Mpal 2015-2020 Cons'!$E$5:$E$759,$A66)</f>
        <v>14.082496236011448</v>
      </c>
      <c r="V66" s="143">
        <f>SUMIFS('PIB Mpal 2015-2020 Cons'!Y$5:Y$759,'PIB Mpal 2015-2020 Cons'!$A$5:$A$759,$W$2,'PIB Mpal 2015-2020 Cons'!$E$5:$E$759,$A66)</f>
        <v>156.53065677885408</v>
      </c>
      <c r="W66" s="185">
        <f t="shared" si="3"/>
        <v>0.0012077305563009608</v>
      </c>
      <c r="X66" s="379">
        <f>INDEX(POBLACION!$C$4:$W$128,MATCH(A66,POBLACION!$A$4:$A$128,0),MATCH($W$2,POBLACION!$C$3:$W$3,0))</f>
        <v>15490</v>
      </c>
      <c r="Y66" s="369">
        <f t="shared" si="5"/>
        <v>9042.937851163266</v>
      </c>
      <c r="Z66" s="381">
        <f t="shared" si="6"/>
        <v>10105.271580300458</v>
      </c>
      <c r="AA66" s="384">
        <f t="shared" si="7"/>
        <v>3.956309546102767</v>
      </c>
      <c r="AB66" s="384">
        <f t="shared" si="7"/>
        <v>4.004547989720789</v>
      </c>
    </row>
    <row r="67" spans="1:28" ht="15">
      <c r="A67" s="117" t="s">
        <v>247</v>
      </c>
      <c r="B67" s="114" t="s">
        <v>95</v>
      </c>
      <c r="C67" s="115" t="s">
        <v>375</v>
      </c>
      <c r="D67" s="114" t="s">
        <v>103</v>
      </c>
      <c r="E67" s="141">
        <f>SUMIFS('PIB Mpal 2015-2020 Cons'!H$5:H$759,'PIB Mpal 2015-2020 Cons'!$A$5:$A$759,$W$2,'PIB Mpal 2015-2020 Cons'!$E$5:$E$759,$A67)</f>
        <v>57.50909840055186</v>
      </c>
      <c r="F67" s="141">
        <f>SUMIFS('PIB Mpal 2015-2020 Cons'!I$5:I$759,'PIB Mpal 2015-2020 Cons'!$A$5:$A$759,$W$2,'PIB Mpal 2015-2020 Cons'!$E$5:$E$759,$A67)</f>
        <v>18.115845865923927</v>
      </c>
      <c r="G67" s="141">
        <f>SUMIFS('PIB Mpal 2015-2020 Cons'!K$5:K$759,'PIB Mpal 2015-2020 Cons'!$A$5:$A$759,$W$2,'PIB Mpal 2015-2020 Cons'!$E$5:$E$759,$A67)</f>
        <v>2.87589638652064</v>
      </c>
      <c r="H67" s="141">
        <f>SUMIFS('PIB Mpal 2015-2020 Cons'!L$5:L$759,'PIB Mpal 2015-2020 Cons'!$A$5:$A$759,$W$2,'PIB Mpal 2015-2020 Cons'!$E$5:$E$759,$A67)</f>
        <v>18.636034230863498</v>
      </c>
      <c r="I67" s="141">
        <f>SUMIFS('PIB Mpal 2015-2020 Cons'!N$5:N$759,'PIB Mpal 2015-2020 Cons'!$A$5:$A$759,$W$2,'PIB Mpal 2015-2020 Cons'!$E$5:$E$759,$A67)</f>
        <v>8.50922883841579</v>
      </c>
      <c r="J67" s="141">
        <f>SUMIFS('PIB Mpal 2015-2020 Cons'!O$5:O$759,'PIB Mpal 2015-2020 Cons'!$A$5:$A$759,$W$2,'PIB Mpal 2015-2020 Cons'!$E$5:$E$759,$A67)</f>
        <v>36.23212147598279</v>
      </c>
      <c r="K67" s="141">
        <f>SUMIFS('PIB Mpal 2015-2020 Cons'!P$5:P$759,'PIB Mpal 2015-2020 Cons'!$A$5:$A$759,$W$2,'PIB Mpal 2015-2020 Cons'!$E$5:$E$759,$A67)</f>
        <v>6.501026138592479</v>
      </c>
      <c r="L67" s="141">
        <f>SUMIFS('PIB Mpal 2015-2020 Cons'!Q$5:Q$759,'PIB Mpal 2015-2020 Cons'!$A$5:$A$759,$W$2,'PIB Mpal 2015-2020 Cons'!$E$5:$E$759,$A67)</f>
        <v>4.673335261364943</v>
      </c>
      <c r="M67" s="141">
        <f>SUMIFS('PIB Mpal 2015-2020 Cons'!R$5:R$759,'PIB Mpal 2015-2020 Cons'!$A$5:$A$759,$W$2,'PIB Mpal 2015-2020 Cons'!$E$5:$E$759,$A67)</f>
        <v>20.465856633428135</v>
      </c>
      <c r="N67" s="141">
        <f>SUMIFS('PIB Mpal 2015-2020 Cons'!S$5:S$759,'PIB Mpal 2015-2020 Cons'!$A$5:$A$759,$W$2,'PIB Mpal 2015-2020 Cons'!$E$5:$E$759,$A67)</f>
        <v>22.659794907902754</v>
      </c>
      <c r="O67" s="141">
        <f>SUMIFS('PIB Mpal 2015-2020 Cons'!T$5:T$759,'PIB Mpal 2015-2020 Cons'!$A$5:$A$759,$W$2,'PIB Mpal 2015-2020 Cons'!$E$5:$E$759,$A67)</f>
        <v>40.27282734348377</v>
      </c>
      <c r="P67" s="246">
        <f>SUMIFS('PIB Mpal 2015-2020 Cons'!U$5:U$759,'PIB Mpal 2015-2020 Cons'!$A$5:$A$759,$W$2,'PIB Mpal 2015-2020 Cons'!$E$5:$E$759,$A67)</f>
        <v>5.202954166734585</v>
      </c>
      <c r="Q67" s="319">
        <f>SUMIFS('PIB Mpal 2015-2020 Cons'!J$5:J$759,'PIB Mpal 2015-2020 Cons'!$A$5:$A$759,$W$2,'PIB Mpal 2015-2020 Cons'!$E$5:$E$759,$A67)</f>
        <v>75.6249442664758</v>
      </c>
      <c r="R67" s="192">
        <f>SUMIFS('PIB Mpal 2015-2020 Cons'!M$5:M$759,'PIB Mpal 2015-2020 Cons'!$A$5:$A$759,$W$2,'PIB Mpal 2015-2020 Cons'!$E$5:$E$759,$A67)</f>
        <v>21.511930617384138</v>
      </c>
      <c r="S67" s="143">
        <f>SUMIFS('PIB Mpal 2015-2020 Cons'!V$5:V$759,'PIB Mpal 2015-2020 Cons'!$A$5:$A$759,$W$2,'PIB Mpal 2015-2020 Cons'!$E$5:$E$759,$A67)</f>
        <v>144.51714476590524</v>
      </c>
      <c r="T67" s="249">
        <f>SUMIFS('PIB Mpal 2015-2020 Cons'!W$5:W$759,'PIB Mpal 2015-2020 Cons'!$A$5:$A$759,$W$2,'PIB Mpal 2015-2020 Cons'!$E$5:$E$759,$A67)</f>
        <v>241.6540196497652</v>
      </c>
      <c r="U67" s="141">
        <f>SUMIFS('PIB Mpal 2015-2020 Cons'!X$5:X$759,'PIB Mpal 2015-2020 Cons'!$A$5:$A$759,$W$2,'PIB Mpal 2015-2020 Cons'!$E$5:$E$759,$A67)</f>
        <v>24.950473428133982</v>
      </c>
      <c r="V67" s="143">
        <f>SUMIFS('PIB Mpal 2015-2020 Cons'!Y$5:Y$759,'PIB Mpal 2015-2020 Cons'!$A$5:$A$759,$W$2,'PIB Mpal 2015-2020 Cons'!$E$5:$E$759,$A67)</f>
        <v>277.3310896972134</v>
      </c>
      <c r="W67" s="185">
        <f t="shared" si="3"/>
        <v>0.002139780399137856</v>
      </c>
      <c r="X67" s="379">
        <f>INDEX(POBLACION!$C$4:$W$128,MATCH(A67,POBLACION!$A$4:$A$128,0),MATCH($W$2,POBLACION!$C$3:$W$3,0))</f>
        <v>23255</v>
      </c>
      <c r="Y67" s="369">
        <f t="shared" si="5"/>
        <v>10391.486546969047</v>
      </c>
      <c r="Z67" s="381">
        <f t="shared" si="6"/>
        <v>11925.654254879097</v>
      </c>
      <c r="AA67" s="384">
        <f t="shared" si="7"/>
        <v>4.016677679700168</v>
      </c>
      <c r="AB67" s="384">
        <f t="shared" si="7"/>
        <v>4.076482214252152</v>
      </c>
    </row>
    <row r="68" spans="1:28" ht="15">
      <c r="A68" s="117" t="s">
        <v>248</v>
      </c>
      <c r="B68" s="114" t="s">
        <v>95</v>
      </c>
      <c r="C68" s="115" t="s">
        <v>370</v>
      </c>
      <c r="D68" s="114" t="s">
        <v>104</v>
      </c>
      <c r="E68" s="141">
        <f>SUMIFS('PIB Mpal 2015-2020 Cons'!H$5:H$759,'PIB Mpal 2015-2020 Cons'!$A$5:$A$759,$W$2,'PIB Mpal 2015-2020 Cons'!$E$5:$E$759,$A68)</f>
        <v>96.54930638177177</v>
      </c>
      <c r="F68" s="141">
        <f>SUMIFS('PIB Mpal 2015-2020 Cons'!I$5:I$759,'PIB Mpal 2015-2020 Cons'!$A$5:$A$759,$W$2,'PIB Mpal 2015-2020 Cons'!$E$5:$E$759,$A68)</f>
        <v>0</v>
      </c>
      <c r="G68" s="141">
        <f>SUMIFS('PIB Mpal 2015-2020 Cons'!K$5:K$759,'PIB Mpal 2015-2020 Cons'!$A$5:$A$759,$W$2,'PIB Mpal 2015-2020 Cons'!$E$5:$E$759,$A68)</f>
        <v>9.019140412963072</v>
      </c>
      <c r="H68" s="141">
        <f>SUMIFS('PIB Mpal 2015-2020 Cons'!L$5:L$759,'PIB Mpal 2015-2020 Cons'!$A$5:$A$759,$W$2,'PIB Mpal 2015-2020 Cons'!$E$5:$E$759,$A68)</f>
        <v>10.291593180478891</v>
      </c>
      <c r="I68" s="141">
        <f>SUMIFS('PIB Mpal 2015-2020 Cons'!N$5:N$759,'PIB Mpal 2015-2020 Cons'!$A$5:$A$759,$W$2,'PIB Mpal 2015-2020 Cons'!$E$5:$E$759,$A68)</f>
        <v>4.9818822298094085</v>
      </c>
      <c r="J68" s="141">
        <f>SUMIFS('PIB Mpal 2015-2020 Cons'!O$5:O$759,'PIB Mpal 2015-2020 Cons'!$A$5:$A$759,$W$2,'PIB Mpal 2015-2020 Cons'!$E$5:$E$759,$A68)</f>
        <v>13.576736396557857</v>
      </c>
      <c r="K68" s="141">
        <f>SUMIFS('PIB Mpal 2015-2020 Cons'!P$5:P$759,'PIB Mpal 2015-2020 Cons'!$A$5:$A$759,$W$2,'PIB Mpal 2015-2020 Cons'!$E$5:$E$759,$A68)</f>
        <v>3.9641070233571827</v>
      </c>
      <c r="L68" s="141">
        <f>SUMIFS('PIB Mpal 2015-2020 Cons'!Q$5:Q$759,'PIB Mpal 2015-2020 Cons'!$A$5:$A$759,$W$2,'PIB Mpal 2015-2020 Cons'!$E$5:$E$759,$A68)</f>
        <v>1.7698645872963452</v>
      </c>
      <c r="M68" s="141">
        <f>SUMIFS('PIB Mpal 2015-2020 Cons'!R$5:R$759,'PIB Mpal 2015-2020 Cons'!$A$5:$A$759,$W$2,'PIB Mpal 2015-2020 Cons'!$E$5:$E$759,$A68)</f>
        <v>17.679859494676244</v>
      </c>
      <c r="N68" s="141">
        <f>SUMIFS('PIB Mpal 2015-2020 Cons'!S$5:S$759,'PIB Mpal 2015-2020 Cons'!$A$5:$A$759,$W$2,'PIB Mpal 2015-2020 Cons'!$E$5:$E$759,$A68)</f>
        <v>11.391231384949329</v>
      </c>
      <c r="O68" s="141">
        <f>SUMIFS('PIB Mpal 2015-2020 Cons'!T$5:T$759,'PIB Mpal 2015-2020 Cons'!$A$5:$A$759,$W$2,'PIB Mpal 2015-2020 Cons'!$E$5:$E$759,$A68)</f>
        <v>19.506445420583788</v>
      </c>
      <c r="P68" s="246">
        <f>SUMIFS('PIB Mpal 2015-2020 Cons'!U$5:U$759,'PIB Mpal 2015-2020 Cons'!$A$5:$A$759,$W$2,'PIB Mpal 2015-2020 Cons'!$E$5:$E$759,$A68)</f>
        <v>4.687485571662901</v>
      </c>
      <c r="Q68" s="319">
        <f>SUMIFS('PIB Mpal 2015-2020 Cons'!J$5:J$759,'PIB Mpal 2015-2020 Cons'!$A$5:$A$759,$W$2,'PIB Mpal 2015-2020 Cons'!$E$5:$E$759,$A68)</f>
        <v>96.54930638177177</v>
      </c>
      <c r="R68" s="192">
        <f>SUMIFS('PIB Mpal 2015-2020 Cons'!M$5:M$759,'PIB Mpal 2015-2020 Cons'!$A$5:$A$759,$W$2,'PIB Mpal 2015-2020 Cons'!$E$5:$E$759,$A68)</f>
        <v>19.310733593441963</v>
      </c>
      <c r="S68" s="143">
        <f>SUMIFS('PIB Mpal 2015-2020 Cons'!V$5:V$759,'PIB Mpal 2015-2020 Cons'!$A$5:$A$759,$W$2,'PIB Mpal 2015-2020 Cons'!$E$5:$E$759,$A68)</f>
        <v>77.55761210889307</v>
      </c>
      <c r="T68" s="249">
        <f>SUMIFS('PIB Mpal 2015-2020 Cons'!W$5:W$759,'PIB Mpal 2015-2020 Cons'!$A$5:$A$759,$W$2,'PIB Mpal 2015-2020 Cons'!$E$5:$E$759,$A68)</f>
        <v>193.4176520841068</v>
      </c>
      <c r="U68" s="141">
        <f>SUMIFS('PIB Mpal 2015-2020 Cons'!X$5:X$759,'PIB Mpal 2015-2020 Cons'!$A$5:$A$759,$W$2,'PIB Mpal 2015-2020 Cons'!$E$5:$E$759,$A68)</f>
        <v>19.9592108660243</v>
      </c>
      <c r="V68" s="143">
        <f>SUMIFS('PIB Mpal 2015-2020 Cons'!Y$5:Y$759,'PIB Mpal 2015-2020 Cons'!$A$5:$A$759,$W$2,'PIB Mpal 2015-2020 Cons'!$E$5:$E$759,$A68)</f>
        <v>221.85189426575224</v>
      </c>
      <c r="W68" s="185">
        <f t="shared" si="3"/>
        <v>0.0017117241899555797</v>
      </c>
      <c r="X68" s="379">
        <f>INDEX(POBLACION!$C$4:$W$128,MATCH(A68,POBLACION!$A$4:$A$128,0),MATCH($W$2,POBLACION!$C$3:$W$3,0))</f>
        <v>12108</v>
      </c>
      <c r="Y68" s="369">
        <f t="shared" si="5"/>
        <v>15974.368358449523</v>
      </c>
      <c r="Z68" s="381">
        <f t="shared" si="6"/>
        <v>18322.75307777934</v>
      </c>
      <c r="AA68" s="384">
        <f t="shared" si="7"/>
        <v>4.203423694757621</v>
      </c>
      <c r="AB68" s="384">
        <f t="shared" si="7"/>
        <v>4.2629907289747155</v>
      </c>
    </row>
    <row r="69" spans="1:28" ht="15">
      <c r="A69" s="117" t="s">
        <v>249</v>
      </c>
      <c r="B69" s="114" t="s">
        <v>95</v>
      </c>
      <c r="C69" s="115" t="s">
        <v>375</v>
      </c>
      <c r="D69" s="114" t="s">
        <v>105</v>
      </c>
      <c r="E69" s="141">
        <f>SUMIFS('PIB Mpal 2015-2020 Cons'!H$5:H$759,'PIB Mpal 2015-2020 Cons'!$A$5:$A$759,$W$2,'PIB Mpal 2015-2020 Cons'!$E$5:$E$759,$A69)</f>
        <v>26.42559942817203</v>
      </c>
      <c r="F69" s="141">
        <f>SUMIFS('PIB Mpal 2015-2020 Cons'!I$5:I$759,'PIB Mpal 2015-2020 Cons'!$A$5:$A$759,$W$2,'PIB Mpal 2015-2020 Cons'!$E$5:$E$759,$A69)</f>
        <v>2.7591171071374307</v>
      </c>
      <c r="G69" s="141">
        <f>SUMIFS('PIB Mpal 2015-2020 Cons'!K$5:K$759,'PIB Mpal 2015-2020 Cons'!$A$5:$A$759,$W$2,'PIB Mpal 2015-2020 Cons'!$E$5:$E$759,$A69)</f>
        <v>3.7400122195772205</v>
      </c>
      <c r="H69" s="141">
        <f>SUMIFS('PIB Mpal 2015-2020 Cons'!L$5:L$759,'PIB Mpal 2015-2020 Cons'!$A$5:$A$759,$W$2,'PIB Mpal 2015-2020 Cons'!$E$5:$E$759,$A69)</f>
        <v>16.059341180983846</v>
      </c>
      <c r="I69" s="141">
        <f>SUMIFS('PIB Mpal 2015-2020 Cons'!N$5:N$759,'PIB Mpal 2015-2020 Cons'!$A$5:$A$759,$W$2,'PIB Mpal 2015-2020 Cons'!$E$5:$E$759,$A69)</f>
        <v>3.503405755321317</v>
      </c>
      <c r="J69" s="141">
        <f>SUMIFS('PIB Mpal 2015-2020 Cons'!O$5:O$759,'PIB Mpal 2015-2020 Cons'!$A$5:$A$759,$W$2,'PIB Mpal 2015-2020 Cons'!$E$5:$E$759,$A69)</f>
        <v>34.653046814514</v>
      </c>
      <c r="K69" s="141">
        <f>SUMIFS('PIB Mpal 2015-2020 Cons'!P$5:P$759,'PIB Mpal 2015-2020 Cons'!$A$5:$A$759,$W$2,'PIB Mpal 2015-2020 Cons'!$E$5:$E$759,$A69)</f>
        <v>6.504336762595068</v>
      </c>
      <c r="L69" s="141">
        <f>SUMIFS('PIB Mpal 2015-2020 Cons'!Q$5:Q$759,'PIB Mpal 2015-2020 Cons'!$A$5:$A$759,$W$2,'PIB Mpal 2015-2020 Cons'!$E$5:$E$759,$A69)</f>
        <v>5.125162579951143</v>
      </c>
      <c r="M69" s="141">
        <f>SUMIFS('PIB Mpal 2015-2020 Cons'!R$5:R$759,'PIB Mpal 2015-2020 Cons'!$A$5:$A$759,$W$2,'PIB Mpal 2015-2020 Cons'!$E$5:$E$759,$A69)</f>
        <v>23.484895563334565</v>
      </c>
      <c r="N69" s="141">
        <f>SUMIFS('PIB Mpal 2015-2020 Cons'!S$5:S$759,'PIB Mpal 2015-2020 Cons'!$A$5:$A$759,$W$2,'PIB Mpal 2015-2020 Cons'!$E$5:$E$759,$A69)</f>
        <v>17.54664480635681</v>
      </c>
      <c r="O69" s="141">
        <f>SUMIFS('PIB Mpal 2015-2020 Cons'!T$5:T$759,'PIB Mpal 2015-2020 Cons'!$A$5:$A$759,$W$2,'PIB Mpal 2015-2020 Cons'!$E$5:$E$759,$A69)</f>
        <v>36.66641417996017</v>
      </c>
      <c r="P69" s="246">
        <f>SUMIFS('PIB Mpal 2015-2020 Cons'!U$5:U$759,'PIB Mpal 2015-2020 Cons'!$A$5:$A$759,$W$2,'PIB Mpal 2015-2020 Cons'!$E$5:$E$759,$A69)</f>
        <v>5.064208581377121</v>
      </c>
      <c r="Q69" s="319">
        <f>SUMIFS('PIB Mpal 2015-2020 Cons'!J$5:J$759,'PIB Mpal 2015-2020 Cons'!$A$5:$A$759,$W$2,'PIB Mpal 2015-2020 Cons'!$E$5:$E$759,$A69)</f>
        <v>29.184716535309462</v>
      </c>
      <c r="R69" s="192">
        <f>SUMIFS('PIB Mpal 2015-2020 Cons'!M$5:M$759,'PIB Mpal 2015-2020 Cons'!$A$5:$A$759,$W$2,'PIB Mpal 2015-2020 Cons'!$E$5:$E$759,$A69)</f>
        <v>19.799353400561067</v>
      </c>
      <c r="S69" s="143">
        <f>SUMIFS('PIB Mpal 2015-2020 Cons'!V$5:V$759,'PIB Mpal 2015-2020 Cons'!$A$5:$A$759,$W$2,'PIB Mpal 2015-2020 Cons'!$E$5:$E$759,$A69)</f>
        <v>132.5481150434102</v>
      </c>
      <c r="T69" s="249">
        <f>SUMIFS('PIB Mpal 2015-2020 Cons'!W$5:W$759,'PIB Mpal 2015-2020 Cons'!$A$5:$A$759,$W$2,'PIB Mpal 2015-2020 Cons'!$E$5:$E$759,$A69)</f>
        <v>181.53218497928074</v>
      </c>
      <c r="U69" s="141">
        <f>SUMIFS('PIB Mpal 2015-2020 Cons'!X$5:X$759,'PIB Mpal 2015-2020 Cons'!$A$5:$A$759,$W$2,'PIB Mpal 2015-2020 Cons'!$E$5:$E$759,$A69)</f>
        <v>18.306611127886313</v>
      </c>
      <c r="V69" s="143">
        <f>SUMIFS('PIB Mpal 2015-2020 Cons'!Y$5:Y$759,'PIB Mpal 2015-2020 Cons'!$A$5:$A$759,$W$2,'PIB Mpal 2015-2020 Cons'!$E$5:$E$759,$A69)</f>
        <v>203.48280621792733</v>
      </c>
      <c r="W69" s="185">
        <f t="shared" si="3"/>
        <v>0.0015699953466524839</v>
      </c>
      <c r="X69" s="379">
        <f>INDEX(POBLACION!$C$4:$W$128,MATCH(A69,POBLACION!$A$4:$A$128,0),MATCH($W$2,POBLACION!$C$3:$W$3,0))</f>
        <v>20657</v>
      </c>
      <c r="Y69" s="369">
        <f t="shared" si="5"/>
        <v>8787.925883684984</v>
      </c>
      <c r="Z69" s="381">
        <f t="shared" si="6"/>
        <v>9850.549751557697</v>
      </c>
      <c r="AA69" s="384">
        <f t="shared" si="7"/>
        <v>3.9438863854762416</v>
      </c>
      <c r="AB69" s="384">
        <f t="shared" si="7"/>
        <v>3.993460468812887</v>
      </c>
    </row>
    <row r="70" spans="1:28" ht="15">
      <c r="A70" s="117" t="s">
        <v>250</v>
      </c>
      <c r="B70" s="114" t="s">
        <v>95</v>
      </c>
      <c r="C70" s="115" t="s">
        <v>370</v>
      </c>
      <c r="D70" s="114" t="s">
        <v>106</v>
      </c>
      <c r="E70" s="141">
        <f>SUMIFS('PIB Mpal 2015-2020 Cons'!H$5:H$759,'PIB Mpal 2015-2020 Cons'!$A$5:$A$759,$W$2,'PIB Mpal 2015-2020 Cons'!$E$5:$E$759,$A70)</f>
        <v>9.042358216629536</v>
      </c>
      <c r="F70" s="141">
        <f>SUMIFS('PIB Mpal 2015-2020 Cons'!I$5:I$759,'PIB Mpal 2015-2020 Cons'!$A$5:$A$759,$W$2,'PIB Mpal 2015-2020 Cons'!$E$5:$E$759,$A70)</f>
        <v>0</v>
      </c>
      <c r="G70" s="141">
        <f>SUMIFS('PIB Mpal 2015-2020 Cons'!K$5:K$759,'PIB Mpal 2015-2020 Cons'!$A$5:$A$759,$W$2,'PIB Mpal 2015-2020 Cons'!$E$5:$E$759,$A70)</f>
        <v>0.813934925703631</v>
      </c>
      <c r="H70" s="141">
        <f>SUMIFS('PIB Mpal 2015-2020 Cons'!L$5:L$759,'PIB Mpal 2015-2020 Cons'!$A$5:$A$759,$W$2,'PIB Mpal 2015-2020 Cons'!$E$5:$E$759,$A70)</f>
        <v>3.516829131446233</v>
      </c>
      <c r="I70" s="141">
        <f>SUMIFS('PIB Mpal 2015-2020 Cons'!N$5:N$759,'PIB Mpal 2015-2020 Cons'!$A$5:$A$759,$W$2,'PIB Mpal 2015-2020 Cons'!$E$5:$E$759,$A70)</f>
        <v>7.182100046237219</v>
      </c>
      <c r="J70" s="141">
        <f>SUMIFS('PIB Mpal 2015-2020 Cons'!O$5:O$759,'PIB Mpal 2015-2020 Cons'!$A$5:$A$759,$W$2,'PIB Mpal 2015-2020 Cons'!$E$5:$E$759,$A70)</f>
        <v>6.227766809988771</v>
      </c>
      <c r="K70" s="141">
        <f>SUMIFS('PIB Mpal 2015-2020 Cons'!P$5:P$759,'PIB Mpal 2015-2020 Cons'!$A$5:$A$759,$W$2,'PIB Mpal 2015-2020 Cons'!$E$5:$E$759,$A70)</f>
        <v>0.9821175283079706</v>
      </c>
      <c r="L70" s="141">
        <f>SUMIFS('PIB Mpal 2015-2020 Cons'!Q$5:Q$759,'PIB Mpal 2015-2020 Cons'!$A$5:$A$759,$W$2,'PIB Mpal 2015-2020 Cons'!$E$5:$E$759,$A70)</f>
        <v>0.4592560376612448</v>
      </c>
      <c r="M70" s="141">
        <f>SUMIFS('PIB Mpal 2015-2020 Cons'!R$5:R$759,'PIB Mpal 2015-2020 Cons'!$A$5:$A$759,$W$2,'PIB Mpal 2015-2020 Cons'!$E$5:$E$759,$A70)</f>
        <v>4.075755957304825</v>
      </c>
      <c r="N70" s="141">
        <f>SUMIFS('PIB Mpal 2015-2020 Cons'!S$5:S$759,'PIB Mpal 2015-2020 Cons'!$A$5:$A$759,$W$2,'PIB Mpal 2015-2020 Cons'!$E$5:$E$759,$A70)</f>
        <v>4.395266898636952</v>
      </c>
      <c r="O70" s="141">
        <f>SUMIFS('PIB Mpal 2015-2020 Cons'!T$5:T$759,'PIB Mpal 2015-2020 Cons'!$A$5:$A$759,$W$2,'PIB Mpal 2015-2020 Cons'!$E$5:$E$759,$A70)</f>
        <v>8.633691661712518</v>
      </c>
      <c r="P70" s="246">
        <f>SUMIFS('PIB Mpal 2015-2020 Cons'!U$5:U$759,'PIB Mpal 2015-2020 Cons'!$A$5:$A$759,$W$2,'PIB Mpal 2015-2020 Cons'!$E$5:$E$759,$A70)</f>
        <v>2.0043036635106026</v>
      </c>
      <c r="Q70" s="319">
        <f>SUMIFS('PIB Mpal 2015-2020 Cons'!J$5:J$759,'PIB Mpal 2015-2020 Cons'!$A$5:$A$759,$W$2,'PIB Mpal 2015-2020 Cons'!$E$5:$E$759,$A70)</f>
        <v>9.042358216629536</v>
      </c>
      <c r="R70" s="192">
        <f>SUMIFS('PIB Mpal 2015-2020 Cons'!M$5:M$759,'PIB Mpal 2015-2020 Cons'!$A$5:$A$759,$W$2,'PIB Mpal 2015-2020 Cons'!$E$5:$E$759,$A70)</f>
        <v>4.330764057149864</v>
      </c>
      <c r="S70" s="143">
        <f>SUMIFS('PIB Mpal 2015-2020 Cons'!V$5:V$759,'PIB Mpal 2015-2020 Cons'!$A$5:$A$759,$W$2,'PIB Mpal 2015-2020 Cons'!$E$5:$E$759,$A70)</f>
        <v>33.9602586033601</v>
      </c>
      <c r="T70" s="249">
        <f>SUMIFS('PIB Mpal 2015-2020 Cons'!W$5:W$759,'PIB Mpal 2015-2020 Cons'!$A$5:$A$759,$W$2,'PIB Mpal 2015-2020 Cons'!$E$5:$E$759,$A70)</f>
        <v>47.333380877139504</v>
      </c>
      <c r="U70" s="141">
        <f>SUMIFS('PIB Mpal 2015-2020 Cons'!X$5:X$759,'PIB Mpal 2015-2020 Cons'!$A$5:$A$759,$W$2,'PIB Mpal 2015-2020 Cons'!$E$5:$E$759,$A70)</f>
        <v>4.8409412357212736</v>
      </c>
      <c r="V70" s="143">
        <f>SUMIFS('PIB Mpal 2015-2020 Cons'!Y$5:Y$759,'PIB Mpal 2015-2020 Cons'!$A$5:$A$759,$W$2,'PIB Mpal 2015-2020 Cons'!$E$5:$E$759,$A70)</f>
        <v>53.80833740397452</v>
      </c>
      <c r="W70" s="185">
        <f aca="true" t="shared" si="18" ref="W70:W133">V70/$V$5</f>
        <v>0.00041516450900952825</v>
      </c>
      <c r="X70" s="379">
        <f>INDEX(POBLACION!$C$4:$W$128,MATCH(A70,POBLACION!$A$4:$A$128,0),MATCH($W$2,POBLACION!$C$3:$W$3,0))</f>
        <v>5652</v>
      </c>
      <c r="Y70" s="369">
        <f aca="true" t="shared" si="19" ref="Y70:Y133">(T70/X70)*1000000</f>
        <v>8374.625066726736</v>
      </c>
      <c r="Z70" s="381">
        <f aca="true" t="shared" si="20" ref="Z70:Z133">(V70/X70)*1000000</f>
        <v>9520.229547766192</v>
      </c>
      <c r="AA70" s="384">
        <f aca="true" t="shared" si="21" ref="AA70:AB133">LOG(Y70)</f>
        <v>3.922965372712274</v>
      </c>
      <c r="AB70" s="384">
        <f t="shared" si="21"/>
        <v>3.978647420036399</v>
      </c>
    </row>
    <row r="71" spans="1:28" ht="15">
      <c r="A71" s="117" t="s">
        <v>251</v>
      </c>
      <c r="B71" s="114" t="s">
        <v>95</v>
      </c>
      <c r="C71" s="115" t="s">
        <v>375</v>
      </c>
      <c r="D71" s="114" t="s">
        <v>107</v>
      </c>
      <c r="E71" s="141">
        <f>SUMIFS('PIB Mpal 2015-2020 Cons'!H$5:H$759,'PIB Mpal 2015-2020 Cons'!$A$5:$A$759,$W$2,'PIB Mpal 2015-2020 Cons'!$E$5:$E$759,$A71)</f>
        <v>11.355037370453335</v>
      </c>
      <c r="F71" s="141">
        <f>SUMIFS('PIB Mpal 2015-2020 Cons'!I$5:I$759,'PIB Mpal 2015-2020 Cons'!$A$5:$A$759,$W$2,'PIB Mpal 2015-2020 Cons'!$E$5:$E$759,$A71)</f>
        <v>0</v>
      </c>
      <c r="G71" s="141">
        <f>SUMIFS('PIB Mpal 2015-2020 Cons'!K$5:K$759,'PIB Mpal 2015-2020 Cons'!$A$5:$A$759,$W$2,'PIB Mpal 2015-2020 Cons'!$E$5:$E$759,$A71)</f>
        <v>1.1900512752952168</v>
      </c>
      <c r="H71" s="141">
        <f>SUMIFS('PIB Mpal 2015-2020 Cons'!L$5:L$759,'PIB Mpal 2015-2020 Cons'!$A$5:$A$759,$W$2,'PIB Mpal 2015-2020 Cons'!$E$5:$E$759,$A71)</f>
        <v>3.280672641951449</v>
      </c>
      <c r="I71" s="141">
        <f>SUMIFS('PIB Mpal 2015-2020 Cons'!N$5:N$759,'PIB Mpal 2015-2020 Cons'!$A$5:$A$759,$W$2,'PIB Mpal 2015-2020 Cons'!$E$5:$E$759,$A71)</f>
        <v>1.3394059776162486</v>
      </c>
      <c r="J71" s="141">
        <f>SUMIFS('PIB Mpal 2015-2020 Cons'!O$5:O$759,'PIB Mpal 2015-2020 Cons'!$A$5:$A$759,$W$2,'PIB Mpal 2015-2020 Cons'!$E$5:$E$759,$A71)</f>
        <v>5.5036303044151875</v>
      </c>
      <c r="K71" s="141">
        <f>SUMIFS('PIB Mpal 2015-2020 Cons'!P$5:P$759,'PIB Mpal 2015-2020 Cons'!$A$5:$A$759,$W$2,'PIB Mpal 2015-2020 Cons'!$E$5:$E$759,$A71)</f>
        <v>1.2535869820445258</v>
      </c>
      <c r="L71" s="141">
        <f>SUMIFS('PIB Mpal 2015-2020 Cons'!Q$5:Q$759,'PIB Mpal 2015-2020 Cons'!$A$5:$A$759,$W$2,'PIB Mpal 2015-2020 Cons'!$E$5:$E$759,$A71)</f>
        <v>0.8839985868972665</v>
      </c>
      <c r="M71" s="141">
        <f>SUMIFS('PIB Mpal 2015-2020 Cons'!R$5:R$759,'PIB Mpal 2015-2020 Cons'!$A$5:$A$759,$W$2,'PIB Mpal 2015-2020 Cons'!$E$5:$E$759,$A71)</f>
        <v>7.30310770299149</v>
      </c>
      <c r="N71" s="141">
        <f>SUMIFS('PIB Mpal 2015-2020 Cons'!S$5:S$759,'PIB Mpal 2015-2020 Cons'!$A$5:$A$759,$W$2,'PIB Mpal 2015-2020 Cons'!$E$5:$E$759,$A71)</f>
        <v>4.545883442833691</v>
      </c>
      <c r="O71" s="141">
        <f>SUMIFS('PIB Mpal 2015-2020 Cons'!T$5:T$759,'PIB Mpal 2015-2020 Cons'!$A$5:$A$759,$W$2,'PIB Mpal 2015-2020 Cons'!$E$5:$E$759,$A71)</f>
        <v>9.857020598851502</v>
      </c>
      <c r="P71" s="246">
        <f>SUMIFS('PIB Mpal 2015-2020 Cons'!U$5:U$759,'PIB Mpal 2015-2020 Cons'!$A$5:$A$759,$W$2,'PIB Mpal 2015-2020 Cons'!$E$5:$E$759,$A71)</f>
        <v>1.500681385257813</v>
      </c>
      <c r="Q71" s="319">
        <f>SUMIFS('PIB Mpal 2015-2020 Cons'!J$5:J$759,'PIB Mpal 2015-2020 Cons'!$A$5:$A$759,$W$2,'PIB Mpal 2015-2020 Cons'!$E$5:$E$759,$A71)</f>
        <v>11.355037370453335</v>
      </c>
      <c r="R71" s="192">
        <f>SUMIFS('PIB Mpal 2015-2020 Cons'!M$5:M$759,'PIB Mpal 2015-2020 Cons'!$A$5:$A$759,$W$2,'PIB Mpal 2015-2020 Cons'!$E$5:$E$759,$A71)</f>
        <v>4.470723917246666</v>
      </c>
      <c r="S71" s="143">
        <f>SUMIFS('PIB Mpal 2015-2020 Cons'!V$5:V$759,'PIB Mpal 2015-2020 Cons'!$A$5:$A$759,$W$2,'PIB Mpal 2015-2020 Cons'!$E$5:$E$759,$A71)</f>
        <v>32.18731498090772</v>
      </c>
      <c r="T71" s="249">
        <f>SUMIFS('PIB Mpal 2015-2020 Cons'!W$5:W$759,'PIB Mpal 2015-2020 Cons'!$A$5:$A$759,$W$2,'PIB Mpal 2015-2020 Cons'!$E$5:$E$759,$A71)</f>
        <v>48.01307626860772</v>
      </c>
      <c r="U71" s="141">
        <f>SUMIFS('PIB Mpal 2015-2020 Cons'!X$5:X$759,'PIB Mpal 2015-2020 Cons'!$A$5:$A$759,$W$2,'PIB Mpal 2015-2020 Cons'!$E$5:$E$759,$A71)</f>
        <v>4.854194692552866</v>
      </c>
      <c r="V71" s="143">
        <f>SUMIFS('PIB Mpal 2015-2020 Cons'!Y$5:Y$759,'PIB Mpal 2015-2020 Cons'!$A$5:$A$759,$W$2,'PIB Mpal 2015-2020 Cons'!$E$5:$E$759,$A71)</f>
        <v>53.955653318994656</v>
      </c>
      <c r="W71" s="185">
        <f t="shared" si="18"/>
        <v>0.0004163011421500294</v>
      </c>
      <c r="X71" s="379">
        <f>INDEX(POBLACION!$C$4:$W$128,MATCH(A71,POBLACION!$A$4:$A$128,0),MATCH($W$2,POBLACION!$C$3:$W$3,0))</f>
        <v>5400</v>
      </c>
      <c r="Y71" s="369">
        <f t="shared" si="19"/>
        <v>8891.310420112539</v>
      </c>
      <c r="Z71" s="381">
        <f t="shared" si="20"/>
        <v>9991.787651665676</v>
      </c>
      <c r="AA71" s="384">
        <f t="shared" si="21"/>
        <v>3.9489657729256247</v>
      </c>
      <c r="AB71" s="384">
        <f t="shared" si="21"/>
        <v>3.999643195713378</v>
      </c>
    </row>
    <row r="72" spans="1:28" ht="15">
      <c r="A72" s="117" t="s">
        <v>252</v>
      </c>
      <c r="B72" s="114" t="s">
        <v>95</v>
      </c>
      <c r="C72" s="115" t="s">
        <v>375</v>
      </c>
      <c r="D72" s="114" t="s">
        <v>108</v>
      </c>
      <c r="E72" s="141">
        <f>SUMIFS('PIB Mpal 2015-2020 Cons'!H$5:H$759,'PIB Mpal 2015-2020 Cons'!$A$5:$A$759,$W$2,'PIB Mpal 2015-2020 Cons'!$E$5:$E$759,$A72)</f>
        <v>18.228438301124214</v>
      </c>
      <c r="F72" s="141">
        <f>SUMIFS('PIB Mpal 2015-2020 Cons'!I$5:I$759,'PIB Mpal 2015-2020 Cons'!$A$5:$A$759,$W$2,'PIB Mpal 2015-2020 Cons'!$E$5:$E$759,$A72)</f>
        <v>0</v>
      </c>
      <c r="G72" s="141">
        <f>SUMIFS('PIB Mpal 2015-2020 Cons'!K$5:K$759,'PIB Mpal 2015-2020 Cons'!$A$5:$A$759,$W$2,'PIB Mpal 2015-2020 Cons'!$E$5:$E$759,$A72)</f>
        <v>0.2931977535308956</v>
      </c>
      <c r="H72" s="141">
        <f>SUMIFS('PIB Mpal 2015-2020 Cons'!L$5:L$759,'PIB Mpal 2015-2020 Cons'!$A$5:$A$759,$W$2,'PIB Mpal 2015-2020 Cons'!$E$5:$E$759,$A72)</f>
        <v>8.103352771676892</v>
      </c>
      <c r="I72" s="141">
        <f>SUMIFS('PIB Mpal 2015-2020 Cons'!N$5:N$759,'PIB Mpal 2015-2020 Cons'!$A$5:$A$759,$W$2,'PIB Mpal 2015-2020 Cons'!$E$5:$E$759,$A72)</f>
        <v>1.8508285697742386</v>
      </c>
      <c r="J72" s="141">
        <f>SUMIFS('PIB Mpal 2015-2020 Cons'!O$5:O$759,'PIB Mpal 2015-2020 Cons'!$A$5:$A$759,$W$2,'PIB Mpal 2015-2020 Cons'!$E$5:$E$759,$A72)</f>
        <v>10.639318382572469</v>
      </c>
      <c r="K72" s="141">
        <f>SUMIFS('PIB Mpal 2015-2020 Cons'!P$5:P$759,'PIB Mpal 2015-2020 Cons'!$A$5:$A$759,$W$2,'PIB Mpal 2015-2020 Cons'!$E$5:$E$759,$A72)</f>
        <v>2.412313645523399</v>
      </c>
      <c r="L72" s="141">
        <f>SUMIFS('PIB Mpal 2015-2020 Cons'!Q$5:Q$759,'PIB Mpal 2015-2020 Cons'!$A$5:$A$759,$W$2,'PIB Mpal 2015-2020 Cons'!$E$5:$E$759,$A72)</f>
        <v>6.90570376894142</v>
      </c>
      <c r="M72" s="141">
        <f>SUMIFS('PIB Mpal 2015-2020 Cons'!R$5:R$759,'PIB Mpal 2015-2020 Cons'!$A$5:$A$759,$W$2,'PIB Mpal 2015-2020 Cons'!$E$5:$E$759,$A72)</f>
        <v>10.51742429529905</v>
      </c>
      <c r="N72" s="141">
        <f>SUMIFS('PIB Mpal 2015-2020 Cons'!S$5:S$759,'PIB Mpal 2015-2020 Cons'!$A$5:$A$759,$W$2,'PIB Mpal 2015-2020 Cons'!$E$5:$E$759,$A72)</f>
        <v>8.605510278047477</v>
      </c>
      <c r="O72" s="141">
        <f>SUMIFS('PIB Mpal 2015-2020 Cons'!T$5:T$759,'PIB Mpal 2015-2020 Cons'!$A$5:$A$759,$W$2,'PIB Mpal 2015-2020 Cons'!$E$5:$E$759,$A72)</f>
        <v>17.2372606761339</v>
      </c>
      <c r="P72" s="246">
        <f>SUMIFS('PIB Mpal 2015-2020 Cons'!U$5:U$759,'PIB Mpal 2015-2020 Cons'!$A$5:$A$759,$W$2,'PIB Mpal 2015-2020 Cons'!$E$5:$E$759,$A72)</f>
        <v>5.011700365439945</v>
      </c>
      <c r="Q72" s="319">
        <f>SUMIFS('PIB Mpal 2015-2020 Cons'!J$5:J$759,'PIB Mpal 2015-2020 Cons'!$A$5:$A$759,$W$2,'PIB Mpal 2015-2020 Cons'!$E$5:$E$759,$A72)</f>
        <v>18.228438301124214</v>
      </c>
      <c r="R72" s="192">
        <f>SUMIFS('PIB Mpal 2015-2020 Cons'!M$5:M$759,'PIB Mpal 2015-2020 Cons'!$A$5:$A$759,$W$2,'PIB Mpal 2015-2020 Cons'!$E$5:$E$759,$A72)</f>
        <v>8.396550525207788</v>
      </c>
      <c r="S72" s="143">
        <f>SUMIFS('PIB Mpal 2015-2020 Cons'!V$5:V$759,'PIB Mpal 2015-2020 Cons'!$A$5:$A$759,$W$2,'PIB Mpal 2015-2020 Cons'!$E$5:$E$759,$A72)</f>
        <v>63.180059981731894</v>
      </c>
      <c r="T72" s="249">
        <f>SUMIFS('PIB Mpal 2015-2020 Cons'!W$5:W$759,'PIB Mpal 2015-2020 Cons'!$A$5:$A$759,$W$2,'PIB Mpal 2015-2020 Cons'!$E$5:$E$759,$A72)</f>
        <v>89.8050488080639</v>
      </c>
      <c r="U72" s="141">
        <f>SUMIFS('PIB Mpal 2015-2020 Cons'!X$5:X$759,'PIB Mpal 2015-2020 Cons'!$A$5:$A$759,$W$2,'PIB Mpal 2015-2020 Cons'!$E$5:$E$759,$A72)</f>
        <v>9.021071544720753</v>
      </c>
      <c r="V72" s="143">
        <f>SUMIFS('PIB Mpal 2015-2020 Cons'!Y$5:Y$759,'PIB Mpal 2015-2020 Cons'!$A$5:$A$759,$W$2,'PIB Mpal 2015-2020 Cons'!$E$5:$E$759,$A72)</f>
        <v>100.27158740915372</v>
      </c>
      <c r="W72" s="185">
        <f t="shared" si="18"/>
        <v>0.0007736571387030514</v>
      </c>
      <c r="X72" s="379">
        <f>INDEX(POBLACION!$C$4:$W$128,MATCH(A72,POBLACION!$A$4:$A$128,0),MATCH($W$2,POBLACION!$C$3:$W$3,0))</f>
        <v>10040</v>
      </c>
      <c r="Y72" s="369">
        <f t="shared" si="19"/>
        <v>8944.725976898795</v>
      </c>
      <c r="Z72" s="381">
        <f t="shared" si="20"/>
        <v>9987.20990131013</v>
      </c>
      <c r="AA72" s="384">
        <f t="shared" si="21"/>
        <v>3.951567040426741</v>
      </c>
      <c r="AB72" s="384">
        <f t="shared" si="21"/>
        <v>3.999444177544577</v>
      </c>
    </row>
    <row r="73" spans="1:28" ht="15">
      <c r="A73" s="117" t="s">
        <v>253</v>
      </c>
      <c r="B73" s="114" t="s">
        <v>95</v>
      </c>
      <c r="C73" s="115" t="s">
        <v>375</v>
      </c>
      <c r="D73" s="114" t="s">
        <v>109</v>
      </c>
      <c r="E73" s="141">
        <f>SUMIFS('PIB Mpal 2015-2020 Cons'!H$5:H$759,'PIB Mpal 2015-2020 Cons'!$A$5:$A$759,$W$2,'PIB Mpal 2015-2020 Cons'!$E$5:$E$759,$A73)</f>
        <v>4.941637895168122</v>
      </c>
      <c r="F73" s="141">
        <f>SUMIFS('PIB Mpal 2015-2020 Cons'!I$5:I$759,'PIB Mpal 2015-2020 Cons'!$A$5:$A$759,$W$2,'PIB Mpal 2015-2020 Cons'!$E$5:$E$759,$A73)</f>
        <v>0.05512347430744887</v>
      </c>
      <c r="G73" s="141">
        <f>SUMIFS('PIB Mpal 2015-2020 Cons'!K$5:K$759,'PIB Mpal 2015-2020 Cons'!$A$5:$A$759,$W$2,'PIB Mpal 2015-2020 Cons'!$E$5:$E$759,$A73)</f>
        <v>0.07506003232152487</v>
      </c>
      <c r="H73" s="141">
        <f>SUMIFS('PIB Mpal 2015-2020 Cons'!L$5:L$759,'PIB Mpal 2015-2020 Cons'!$A$5:$A$759,$W$2,'PIB Mpal 2015-2020 Cons'!$E$5:$E$759,$A73)</f>
        <v>2.849635227043381</v>
      </c>
      <c r="I73" s="141">
        <f>SUMIFS('PIB Mpal 2015-2020 Cons'!N$5:N$759,'PIB Mpal 2015-2020 Cons'!$A$5:$A$759,$W$2,'PIB Mpal 2015-2020 Cons'!$E$5:$E$759,$A73)</f>
        <v>1.8987783610361206</v>
      </c>
      <c r="J73" s="141">
        <f>SUMIFS('PIB Mpal 2015-2020 Cons'!O$5:O$759,'PIB Mpal 2015-2020 Cons'!$A$5:$A$759,$W$2,'PIB Mpal 2015-2020 Cons'!$E$5:$E$759,$A73)</f>
        <v>4.378669572027265</v>
      </c>
      <c r="K73" s="141">
        <f>SUMIFS('PIB Mpal 2015-2020 Cons'!P$5:P$759,'PIB Mpal 2015-2020 Cons'!$A$5:$A$759,$W$2,'PIB Mpal 2015-2020 Cons'!$E$5:$E$759,$A73)</f>
        <v>0.931704565281407</v>
      </c>
      <c r="L73" s="141">
        <f>SUMIFS('PIB Mpal 2015-2020 Cons'!Q$5:Q$759,'PIB Mpal 2015-2020 Cons'!$A$5:$A$759,$W$2,'PIB Mpal 2015-2020 Cons'!$E$5:$E$759,$A73)</f>
        <v>0.21805778354151156</v>
      </c>
      <c r="M73" s="141">
        <f>SUMIFS('PIB Mpal 2015-2020 Cons'!R$5:R$759,'PIB Mpal 2015-2020 Cons'!$A$5:$A$759,$W$2,'PIB Mpal 2015-2020 Cons'!$E$5:$E$759,$A73)</f>
        <v>6.996453232412047</v>
      </c>
      <c r="N73" s="141">
        <f>SUMIFS('PIB Mpal 2015-2020 Cons'!S$5:S$759,'PIB Mpal 2015-2020 Cons'!$A$5:$A$759,$W$2,'PIB Mpal 2015-2020 Cons'!$E$5:$E$759,$A73)</f>
        <v>3.0097707416803563</v>
      </c>
      <c r="O73" s="141">
        <f>SUMIFS('PIB Mpal 2015-2020 Cons'!T$5:T$759,'PIB Mpal 2015-2020 Cons'!$A$5:$A$759,$W$2,'PIB Mpal 2015-2020 Cons'!$E$5:$E$759,$A73)</f>
        <v>5.424253785004024</v>
      </c>
      <c r="P73" s="246">
        <f>SUMIFS('PIB Mpal 2015-2020 Cons'!U$5:U$759,'PIB Mpal 2015-2020 Cons'!$A$5:$A$759,$W$2,'PIB Mpal 2015-2020 Cons'!$E$5:$E$759,$A73)</f>
        <v>1.1994389773731402</v>
      </c>
      <c r="Q73" s="319">
        <f>SUMIFS('PIB Mpal 2015-2020 Cons'!J$5:J$759,'PIB Mpal 2015-2020 Cons'!$A$5:$A$759,$W$2,'PIB Mpal 2015-2020 Cons'!$E$5:$E$759,$A73)</f>
        <v>4.99676136947557</v>
      </c>
      <c r="R73" s="192">
        <f>SUMIFS('PIB Mpal 2015-2020 Cons'!M$5:M$759,'PIB Mpal 2015-2020 Cons'!$A$5:$A$759,$W$2,'PIB Mpal 2015-2020 Cons'!$E$5:$E$759,$A73)</f>
        <v>2.924695259364906</v>
      </c>
      <c r="S73" s="143">
        <f>SUMIFS('PIB Mpal 2015-2020 Cons'!V$5:V$759,'PIB Mpal 2015-2020 Cons'!$A$5:$A$759,$W$2,'PIB Mpal 2015-2020 Cons'!$E$5:$E$759,$A73)</f>
        <v>24.05712701835587</v>
      </c>
      <c r="T73" s="249">
        <f>SUMIFS('PIB Mpal 2015-2020 Cons'!W$5:W$759,'PIB Mpal 2015-2020 Cons'!$A$5:$A$759,$W$2,'PIB Mpal 2015-2020 Cons'!$E$5:$E$759,$A73)</f>
        <v>31.97858364719635</v>
      </c>
      <c r="U73" s="141">
        <f>SUMIFS('PIB Mpal 2015-2020 Cons'!X$5:X$759,'PIB Mpal 2015-2020 Cons'!$A$5:$A$759,$W$2,'PIB Mpal 2015-2020 Cons'!$E$5:$E$759,$A73)</f>
        <v>3.2191974336370173</v>
      </c>
      <c r="V73" s="143">
        <f>SUMIFS('PIB Mpal 2015-2020 Cons'!Y$5:Y$759,'PIB Mpal 2015-2020 Cons'!$A$5:$A$759,$W$2,'PIB Mpal 2015-2020 Cons'!$E$5:$E$759,$A73)</f>
        <v>35.78222761928737</v>
      </c>
      <c r="W73" s="185">
        <f t="shared" si="18"/>
        <v>0.000276081954536126</v>
      </c>
      <c r="X73" s="379">
        <f>INDEX(POBLACION!$C$4:$W$128,MATCH(A73,POBLACION!$A$4:$A$128,0),MATCH($W$2,POBLACION!$C$3:$W$3,0))</f>
        <v>3150</v>
      </c>
      <c r="Y73" s="369">
        <f t="shared" si="19"/>
        <v>10151.93131657027</v>
      </c>
      <c r="Z73" s="381">
        <f t="shared" si="20"/>
        <v>11359.437339456306</v>
      </c>
      <c r="AA73" s="384">
        <f t="shared" si="21"/>
        <v>4.0065486708542375</v>
      </c>
      <c r="AB73" s="384">
        <f t="shared" si="21"/>
        <v>4.0553568202463826</v>
      </c>
    </row>
    <row r="74" spans="1:28" ht="15">
      <c r="A74" s="117" t="s">
        <v>254</v>
      </c>
      <c r="B74" s="114" t="s">
        <v>95</v>
      </c>
      <c r="C74" s="115" t="s">
        <v>375</v>
      </c>
      <c r="D74" s="114" t="s">
        <v>110</v>
      </c>
      <c r="E74" s="141">
        <f>SUMIFS('PIB Mpal 2015-2020 Cons'!H$5:H$759,'PIB Mpal 2015-2020 Cons'!$A$5:$A$759,$W$2,'PIB Mpal 2015-2020 Cons'!$E$5:$E$759,$A74)</f>
        <v>11.976925177592172</v>
      </c>
      <c r="F74" s="141">
        <f>SUMIFS('PIB Mpal 2015-2020 Cons'!I$5:I$759,'PIB Mpal 2015-2020 Cons'!$A$5:$A$759,$W$2,'PIB Mpal 2015-2020 Cons'!$E$5:$E$759,$A74)</f>
        <v>0</v>
      </c>
      <c r="G74" s="141">
        <f>SUMIFS('PIB Mpal 2015-2020 Cons'!K$5:K$759,'PIB Mpal 2015-2020 Cons'!$A$5:$A$759,$W$2,'PIB Mpal 2015-2020 Cons'!$E$5:$E$759,$A74)</f>
        <v>1.2282399864553128</v>
      </c>
      <c r="H74" s="141">
        <f>SUMIFS('PIB Mpal 2015-2020 Cons'!L$5:L$759,'PIB Mpal 2015-2020 Cons'!$A$5:$A$759,$W$2,'PIB Mpal 2015-2020 Cons'!$E$5:$E$759,$A74)</f>
        <v>4.669098620181235</v>
      </c>
      <c r="I74" s="141">
        <f>SUMIFS('PIB Mpal 2015-2020 Cons'!N$5:N$759,'PIB Mpal 2015-2020 Cons'!$A$5:$A$759,$W$2,'PIB Mpal 2015-2020 Cons'!$E$5:$E$759,$A74)</f>
        <v>2.1067832342062953</v>
      </c>
      <c r="J74" s="141">
        <f>SUMIFS('PIB Mpal 2015-2020 Cons'!O$5:O$759,'PIB Mpal 2015-2020 Cons'!$A$5:$A$759,$W$2,'PIB Mpal 2015-2020 Cons'!$E$5:$E$759,$A74)</f>
        <v>3.7770931827197525</v>
      </c>
      <c r="K74" s="141">
        <f>SUMIFS('PIB Mpal 2015-2020 Cons'!P$5:P$759,'PIB Mpal 2015-2020 Cons'!$A$5:$A$759,$W$2,'PIB Mpal 2015-2020 Cons'!$E$5:$E$759,$A74)</f>
        <v>1.955152665614411</v>
      </c>
      <c r="L74" s="141">
        <f>SUMIFS('PIB Mpal 2015-2020 Cons'!Q$5:Q$759,'PIB Mpal 2015-2020 Cons'!$A$5:$A$759,$W$2,'PIB Mpal 2015-2020 Cons'!$E$5:$E$759,$A74)</f>
        <v>1.2990844881299988</v>
      </c>
      <c r="M74" s="141">
        <f>SUMIFS('PIB Mpal 2015-2020 Cons'!R$5:R$759,'PIB Mpal 2015-2020 Cons'!$A$5:$A$759,$W$2,'PIB Mpal 2015-2020 Cons'!$E$5:$E$759,$A74)</f>
        <v>7.24034929287634</v>
      </c>
      <c r="N74" s="141">
        <f>SUMIFS('PIB Mpal 2015-2020 Cons'!S$5:S$759,'PIB Mpal 2015-2020 Cons'!$A$5:$A$759,$W$2,'PIB Mpal 2015-2020 Cons'!$E$5:$E$759,$A74)</f>
        <v>7.788432151632133</v>
      </c>
      <c r="O74" s="141">
        <f>SUMIFS('PIB Mpal 2015-2020 Cons'!T$5:T$759,'PIB Mpal 2015-2020 Cons'!$A$5:$A$759,$W$2,'PIB Mpal 2015-2020 Cons'!$E$5:$E$759,$A74)</f>
        <v>20.506450726048993</v>
      </c>
      <c r="P74" s="246">
        <f>SUMIFS('PIB Mpal 2015-2020 Cons'!U$5:U$759,'PIB Mpal 2015-2020 Cons'!$A$5:$A$759,$W$2,'PIB Mpal 2015-2020 Cons'!$E$5:$E$759,$A74)</f>
        <v>1.882947269442384</v>
      </c>
      <c r="Q74" s="319">
        <f>SUMIFS('PIB Mpal 2015-2020 Cons'!J$5:J$759,'PIB Mpal 2015-2020 Cons'!$A$5:$A$759,$W$2,'PIB Mpal 2015-2020 Cons'!$E$5:$E$759,$A74)</f>
        <v>11.976925177592172</v>
      </c>
      <c r="R74" s="192">
        <f>SUMIFS('PIB Mpal 2015-2020 Cons'!M$5:M$759,'PIB Mpal 2015-2020 Cons'!$A$5:$A$759,$W$2,'PIB Mpal 2015-2020 Cons'!$E$5:$E$759,$A74)</f>
        <v>5.8973386066365485</v>
      </c>
      <c r="S74" s="143">
        <f>SUMIFS('PIB Mpal 2015-2020 Cons'!V$5:V$759,'PIB Mpal 2015-2020 Cons'!$A$5:$A$759,$W$2,'PIB Mpal 2015-2020 Cons'!$E$5:$E$759,$A74)</f>
        <v>46.5562930106703</v>
      </c>
      <c r="T74" s="249">
        <f>SUMIFS('PIB Mpal 2015-2020 Cons'!W$5:W$759,'PIB Mpal 2015-2020 Cons'!$A$5:$A$759,$W$2,'PIB Mpal 2015-2020 Cons'!$E$5:$E$759,$A74)</f>
        <v>64.43055679489902</v>
      </c>
      <c r="U74" s="141">
        <f>SUMIFS('PIB Mpal 2015-2020 Cons'!X$5:X$759,'PIB Mpal 2015-2020 Cons'!$A$5:$A$759,$W$2,'PIB Mpal 2015-2020 Cons'!$E$5:$E$759,$A74)</f>
        <v>6.48837154669112</v>
      </c>
      <c r="V74" s="143">
        <f>SUMIFS('PIB Mpal 2015-2020 Cons'!Y$5:Y$759,'PIB Mpal 2015-2020 Cons'!$A$5:$A$759,$W$2,'PIB Mpal 2015-2020 Cons'!$E$5:$E$759,$A74)</f>
        <v>72.11995939499141</v>
      </c>
      <c r="W74" s="185">
        <f t="shared" si="18"/>
        <v>0.0005564499662425381</v>
      </c>
      <c r="X74" s="379">
        <f>INDEX(POBLACION!$C$4:$W$128,MATCH(A74,POBLACION!$A$4:$A$128,0),MATCH($W$2,POBLACION!$C$3:$W$3,0))</f>
        <v>8186</v>
      </c>
      <c r="Y74" s="369">
        <f t="shared" si="19"/>
        <v>7870.822965416444</v>
      </c>
      <c r="Z74" s="381">
        <f t="shared" si="20"/>
        <v>8810.15873381278</v>
      </c>
      <c r="AA74" s="384">
        <f t="shared" si="21"/>
        <v>3.896020144132041</v>
      </c>
      <c r="AB74" s="384">
        <f t="shared" si="21"/>
        <v>3.9449837332245283</v>
      </c>
    </row>
    <row r="75" spans="1:28" ht="15">
      <c r="A75" s="117" t="s">
        <v>255</v>
      </c>
      <c r="B75" s="114" t="s">
        <v>95</v>
      </c>
      <c r="C75" s="115" t="s">
        <v>370</v>
      </c>
      <c r="D75" s="114" t="s">
        <v>111</v>
      </c>
      <c r="E75" s="141">
        <f>SUMIFS('PIB Mpal 2015-2020 Cons'!H$5:H$759,'PIB Mpal 2015-2020 Cons'!$A$5:$A$759,$W$2,'PIB Mpal 2015-2020 Cons'!$E$5:$E$759,$A75)</f>
        <v>12.12061941844652</v>
      </c>
      <c r="F75" s="141">
        <f>SUMIFS('PIB Mpal 2015-2020 Cons'!I$5:I$759,'PIB Mpal 2015-2020 Cons'!$A$5:$A$759,$W$2,'PIB Mpal 2015-2020 Cons'!$E$5:$E$759,$A75)</f>
        <v>0</v>
      </c>
      <c r="G75" s="141">
        <f>SUMIFS('PIB Mpal 2015-2020 Cons'!K$5:K$759,'PIB Mpal 2015-2020 Cons'!$A$5:$A$759,$W$2,'PIB Mpal 2015-2020 Cons'!$E$5:$E$759,$A75)</f>
        <v>4.00592216978398</v>
      </c>
      <c r="H75" s="141">
        <f>SUMIFS('PIB Mpal 2015-2020 Cons'!L$5:L$759,'PIB Mpal 2015-2020 Cons'!$A$5:$A$759,$W$2,'PIB Mpal 2015-2020 Cons'!$E$5:$E$759,$A75)</f>
        <v>2.733176859963393</v>
      </c>
      <c r="I75" s="141">
        <f>SUMIFS('PIB Mpal 2015-2020 Cons'!N$5:N$759,'PIB Mpal 2015-2020 Cons'!$A$5:$A$759,$W$2,'PIB Mpal 2015-2020 Cons'!$E$5:$E$759,$A75)</f>
        <v>1.3109370481616274</v>
      </c>
      <c r="J75" s="141">
        <f>SUMIFS('PIB Mpal 2015-2020 Cons'!O$5:O$759,'PIB Mpal 2015-2020 Cons'!$A$5:$A$759,$W$2,'PIB Mpal 2015-2020 Cons'!$E$5:$E$759,$A75)</f>
        <v>6.3790186797657515</v>
      </c>
      <c r="K75" s="141">
        <f>SUMIFS('PIB Mpal 2015-2020 Cons'!P$5:P$759,'PIB Mpal 2015-2020 Cons'!$A$5:$A$759,$W$2,'PIB Mpal 2015-2020 Cons'!$E$5:$E$759,$A75)</f>
        <v>2.4542268101478486</v>
      </c>
      <c r="L75" s="141">
        <f>SUMIFS('PIB Mpal 2015-2020 Cons'!Q$5:Q$759,'PIB Mpal 2015-2020 Cons'!$A$5:$A$759,$W$2,'PIB Mpal 2015-2020 Cons'!$E$5:$E$759,$A75)</f>
        <v>1.5241667298212462</v>
      </c>
      <c r="M75" s="141">
        <f>SUMIFS('PIB Mpal 2015-2020 Cons'!R$5:R$759,'PIB Mpal 2015-2020 Cons'!$A$5:$A$759,$W$2,'PIB Mpal 2015-2020 Cons'!$E$5:$E$759,$A75)</f>
        <v>11.810558028070735</v>
      </c>
      <c r="N75" s="141">
        <f>SUMIFS('PIB Mpal 2015-2020 Cons'!S$5:S$759,'PIB Mpal 2015-2020 Cons'!$A$5:$A$759,$W$2,'PIB Mpal 2015-2020 Cons'!$E$5:$E$759,$A75)</f>
        <v>7.330127771107032</v>
      </c>
      <c r="O75" s="141">
        <f>SUMIFS('PIB Mpal 2015-2020 Cons'!T$5:T$759,'PIB Mpal 2015-2020 Cons'!$A$5:$A$759,$W$2,'PIB Mpal 2015-2020 Cons'!$E$5:$E$759,$A75)</f>
        <v>19.81539759575351</v>
      </c>
      <c r="P75" s="246">
        <f>SUMIFS('PIB Mpal 2015-2020 Cons'!U$5:U$759,'PIB Mpal 2015-2020 Cons'!$A$5:$A$759,$W$2,'PIB Mpal 2015-2020 Cons'!$E$5:$E$759,$A75)</f>
        <v>2.124293512903578</v>
      </c>
      <c r="Q75" s="319">
        <f>SUMIFS('PIB Mpal 2015-2020 Cons'!J$5:J$759,'PIB Mpal 2015-2020 Cons'!$A$5:$A$759,$W$2,'PIB Mpal 2015-2020 Cons'!$E$5:$E$759,$A75)</f>
        <v>12.12061941844652</v>
      </c>
      <c r="R75" s="192">
        <f>SUMIFS('PIB Mpal 2015-2020 Cons'!M$5:M$759,'PIB Mpal 2015-2020 Cons'!$A$5:$A$759,$W$2,'PIB Mpal 2015-2020 Cons'!$E$5:$E$759,$A75)</f>
        <v>6.739099029747373</v>
      </c>
      <c r="S75" s="143">
        <f>SUMIFS('PIB Mpal 2015-2020 Cons'!V$5:V$759,'PIB Mpal 2015-2020 Cons'!$A$5:$A$759,$W$2,'PIB Mpal 2015-2020 Cons'!$E$5:$E$759,$A75)</f>
        <v>52.74872617573133</v>
      </c>
      <c r="T75" s="249">
        <f>SUMIFS('PIB Mpal 2015-2020 Cons'!W$5:W$759,'PIB Mpal 2015-2020 Cons'!$A$5:$A$759,$W$2,'PIB Mpal 2015-2020 Cons'!$E$5:$E$759,$A75)</f>
        <v>71.60844462392522</v>
      </c>
      <c r="U75" s="141">
        <f>SUMIFS('PIB Mpal 2015-2020 Cons'!X$5:X$759,'PIB Mpal 2015-2020 Cons'!$A$5:$A$759,$W$2,'PIB Mpal 2015-2020 Cons'!$E$5:$E$759,$A75)</f>
        <v>7.183283342757826</v>
      </c>
      <c r="V75" s="143">
        <f>SUMIFS('PIB Mpal 2015-2020 Cons'!Y$5:Y$759,'PIB Mpal 2015-2020 Cons'!$A$5:$A$759,$W$2,'PIB Mpal 2015-2020 Cons'!$E$5:$E$759,$A75)</f>
        <v>79.84408701288825</v>
      </c>
      <c r="W75" s="185">
        <f t="shared" si="18"/>
        <v>0.0006160463746194714</v>
      </c>
      <c r="X75" s="379">
        <f>INDEX(POBLACION!$C$4:$W$128,MATCH(A75,POBLACION!$A$4:$A$128,0),MATCH($W$2,POBLACION!$C$3:$W$3,0))</f>
        <v>9155</v>
      </c>
      <c r="Y75" s="369">
        <f t="shared" si="19"/>
        <v>7821.785322110893</v>
      </c>
      <c r="Z75" s="381">
        <f t="shared" si="20"/>
        <v>8721.363955531213</v>
      </c>
      <c r="AA75" s="384">
        <f t="shared" si="21"/>
        <v>3.8933058920684176</v>
      </c>
      <c r="AB75" s="384">
        <f t="shared" si="21"/>
        <v>3.940584410625017</v>
      </c>
    </row>
    <row r="76" spans="1:28" ht="15">
      <c r="A76" s="117" t="s">
        <v>256</v>
      </c>
      <c r="B76" s="114" t="s">
        <v>95</v>
      </c>
      <c r="C76" s="115" t="s">
        <v>375</v>
      </c>
      <c r="D76" s="114" t="s">
        <v>112</v>
      </c>
      <c r="E76" s="141">
        <f>SUMIFS('PIB Mpal 2015-2020 Cons'!H$5:H$759,'PIB Mpal 2015-2020 Cons'!$A$5:$A$759,$W$2,'PIB Mpal 2015-2020 Cons'!$E$5:$E$759,$A76)</f>
        <v>12.236798062283922</v>
      </c>
      <c r="F76" s="141">
        <f>SUMIFS('PIB Mpal 2015-2020 Cons'!I$5:I$759,'PIB Mpal 2015-2020 Cons'!$A$5:$A$759,$W$2,'PIB Mpal 2015-2020 Cons'!$E$5:$E$759,$A76)</f>
        <v>0</v>
      </c>
      <c r="G76" s="141">
        <f>SUMIFS('PIB Mpal 2015-2020 Cons'!K$5:K$759,'PIB Mpal 2015-2020 Cons'!$A$5:$A$759,$W$2,'PIB Mpal 2015-2020 Cons'!$E$5:$E$759,$A76)</f>
        <v>1.5355112407027784</v>
      </c>
      <c r="H76" s="141">
        <f>SUMIFS('PIB Mpal 2015-2020 Cons'!L$5:L$759,'PIB Mpal 2015-2020 Cons'!$A$5:$A$759,$W$2,'PIB Mpal 2015-2020 Cons'!$E$5:$E$759,$A76)</f>
        <v>14.64762464233575</v>
      </c>
      <c r="I76" s="141">
        <f>SUMIFS('PIB Mpal 2015-2020 Cons'!N$5:N$759,'PIB Mpal 2015-2020 Cons'!$A$5:$A$759,$W$2,'PIB Mpal 2015-2020 Cons'!$E$5:$E$759,$A76)</f>
        <v>3.1826608851731537</v>
      </c>
      <c r="J76" s="141">
        <f>SUMIFS('PIB Mpal 2015-2020 Cons'!O$5:O$759,'PIB Mpal 2015-2020 Cons'!$A$5:$A$759,$W$2,'PIB Mpal 2015-2020 Cons'!$E$5:$E$759,$A76)</f>
        <v>44.39715937801534</v>
      </c>
      <c r="K76" s="141">
        <f>SUMIFS('PIB Mpal 2015-2020 Cons'!P$5:P$759,'PIB Mpal 2015-2020 Cons'!$A$5:$A$759,$W$2,'PIB Mpal 2015-2020 Cons'!$E$5:$E$759,$A76)</f>
        <v>4.993275047496332</v>
      </c>
      <c r="L76" s="141">
        <f>SUMIFS('PIB Mpal 2015-2020 Cons'!Q$5:Q$759,'PIB Mpal 2015-2020 Cons'!$A$5:$A$759,$W$2,'PIB Mpal 2015-2020 Cons'!$E$5:$E$759,$A76)</f>
        <v>2.4717354415134776</v>
      </c>
      <c r="M76" s="141">
        <f>SUMIFS('PIB Mpal 2015-2020 Cons'!R$5:R$759,'PIB Mpal 2015-2020 Cons'!$A$5:$A$759,$W$2,'PIB Mpal 2015-2020 Cons'!$E$5:$E$759,$A76)</f>
        <v>44.060648174357496</v>
      </c>
      <c r="N76" s="141">
        <f>SUMIFS('PIB Mpal 2015-2020 Cons'!S$5:S$759,'PIB Mpal 2015-2020 Cons'!$A$5:$A$759,$W$2,'PIB Mpal 2015-2020 Cons'!$E$5:$E$759,$A76)</f>
        <v>18.208547580354917</v>
      </c>
      <c r="O76" s="141">
        <f>SUMIFS('PIB Mpal 2015-2020 Cons'!T$5:T$759,'PIB Mpal 2015-2020 Cons'!$A$5:$A$759,$W$2,'PIB Mpal 2015-2020 Cons'!$E$5:$E$759,$A76)</f>
        <v>26.38619610203181</v>
      </c>
      <c r="P76" s="246">
        <f>SUMIFS('PIB Mpal 2015-2020 Cons'!U$5:U$759,'PIB Mpal 2015-2020 Cons'!$A$5:$A$759,$W$2,'PIB Mpal 2015-2020 Cons'!$E$5:$E$759,$A76)</f>
        <v>5.407713705740428</v>
      </c>
      <c r="Q76" s="319">
        <f>SUMIFS('PIB Mpal 2015-2020 Cons'!J$5:J$759,'PIB Mpal 2015-2020 Cons'!$A$5:$A$759,$W$2,'PIB Mpal 2015-2020 Cons'!$E$5:$E$759,$A76)</f>
        <v>12.236798062283922</v>
      </c>
      <c r="R76" s="192">
        <f>SUMIFS('PIB Mpal 2015-2020 Cons'!M$5:M$759,'PIB Mpal 2015-2020 Cons'!$A$5:$A$759,$W$2,'PIB Mpal 2015-2020 Cons'!$E$5:$E$759,$A76)</f>
        <v>16.183135883038528</v>
      </c>
      <c r="S76" s="143">
        <f>SUMIFS('PIB Mpal 2015-2020 Cons'!V$5:V$759,'PIB Mpal 2015-2020 Cons'!$A$5:$A$759,$W$2,'PIB Mpal 2015-2020 Cons'!$E$5:$E$759,$A76)</f>
        <v>149.10793631468297</v>
      </c>
      <c r="T76" s="249">
        <f>SUMIFS('PIB Mpal 2015-2020 Cons'!W$5:W$759,'PIB Mpal 2015-2020 Cons'!$A$5:$A$759,$W$2,'PIB Mpal 2015-2020 Cons'!$E$5:$E$759,$A76)</f>
        <v>177.52787026000541</v>
      </c>
      <c r="U76" s="141">
        <f>SUMIFS('PIB Mpal 2015-2020 Cons'!X$5:X$759,'PIB Mpal 2015-2020 Cons'!$A$5:$A$759,$W$2,'PIB Mpal 2015-2020 Cons'!$E$5:$E$759,$A76)</f>
        <v>17.739192861600692</v>
      </c>
      <c r="V76" s="143">
        <f>SUMIFS('PIB Mpal 2015-2020 Cons'!Y$5:Y$759,'PIB Mpal 2015-2020 Cons'!$A$5:$A$759,$W$2,'PIB Mpal 2015-2020 Cons'!$E$5:$E$759,$A76)</f>
        <v>197.17580070911853</v>
      </c>
      <c r="W76" s="185">
        <f t="shared" si="18"/>
        <v>0.0015213329093478963</v>
      </c>
      <c r="X76" s="379">
        <f>INDEX(POBLACION!$C$4:$W$128,MATCH(A76,POBLACION!$A$4:$A$128,0),MATCH($W$2,POBLACION!$C$3:$W$3,0))</f>
        <v>15710</v>
      </c>
      <c r="Y76" s="369">
        <f t="shared" si="19"/>
        <v>11300.310010184941</v>
      </c>
      <c r="Z76" s="381">
        <f t="shared" si="20"/>
        <v>12550.9739471113</v>
      </c>
      <c r="AA76" s="384">
        <f t="shared" si="21"/>
        <v>4.053090357984822</v>
      </c>
      <c r="AB76" s="384">
        <f t="shared" si="21"/>
        <v>4.098677428083527</v>
      </c>
    </row>
    <row r="77" spans="1:28" ht="15">
      <c r="A77" s="117" t="s">
        <v>257</v>
      </c>
      <c r="B77" s="114" t="s">
        <v>95</v>
      </c>
      <c r="C77" s="115" t="s">
        <v>370</v>
      </c>
      <c r="D77" s="114" t="s">
        <v>113</v>
      </c>
      <c r="E77" s="141">
        <f>SUMIFS('PIB Mpal 2015-2020 Cons'!H$5:H$759,'PIB Mpal 2015-2020 Cons'!$A$5:$A$759,$W$2,'PIB Mpal 2015-2020 Cons'!$E$5:$E$759,$A77)</f>
        <v>69.51321717386611</v>
      </c>
      <c r="F77" s="141">
        <f>SUMIFS('PIB Mpal 2015-2020 Cons'!I$5:I$759,'PIB Mpal 2015-2020 Cons'!$A$5:$A$759,$W$2,'PIB Mpal 2015-2020 Cons'!$E$5:$E$759,$A77)</f>
        <v>1.5723898551099755</v>
      </c>
      <c r="G77" s="141">
        <f>SUMIFS('PIB Mpal 2015-2020 Cons'!K$5:K$759,'PIB Mpal 2015-2020 Cons'!$A$5:$A$759,$W$2,'PIB Mpal 2015-2020 Cons'!$E$5:$E$759,$A77)</f>
        <v>5.082075094618501</v>
      </c>
      <c r="H77" s="141">
        <f>SUMIFS('PIB Mpal 2015-2020 Cons'!L$5:L$759,'PIB Mpal 2015-2020 Cons'!$A$5:$A$759,$W$2,'PIB Mpal 2015-2020 Cons'!$E$5:$E$759,$A77)</f>
        <v>25.205309484549034</v>
      </c>
      <c r="I77" s="141">
        <f>SUMIFS('PIB Mpal 2015-2020 Cons'!N$5:N$759,'PIB Mpal 2015-2020 Cons'!$A$5:$A$759,$W$2,'PIB Mpal 2015-2020 Cons'!$E$5:$E$759,$A77)</f>
        <v>9.255150849483936</v>
      </c>
      <c r="J77" s="141">
        <f>SUMIFS('PIB Mpal 2015-2020 Cons'!O$5:O$759,'PIB Mpal 2015-2020 Cons'!$A$5:$A$759,$W$2,'PIB Mpal 2015-2020 Cons'!$E$5:$E$759,$A77)</f>
        <v>63.732553016310625</v>
      </c>
      <c r="K77" s="141">
        <f>SUMIFS('PIB Mpal 2015-2020 Cons'!P$5:P$759,'PIB Mpal 2015-2020 Cons'!$A$5:$A$759,$W$2,'PIB Mpal 2015-2020 Cons'!$E$5:$E$759,$A77)</f>
        <v>7.864349271482045</v>
      </c>
      <c r="L77" s="141">
        <f>SUMIFS('PIB Mpal 2015-2020 Cons'!Q$5:Q$759,'PIB Mpal 2015-2020 Cons'!$A$5:$A$759,$W$2,'PIB Mpal 2015-2020 Cons'!$E$5:$E$759,$A77)</f>
        <v>8.429619004465103</v>
      </c>
      <c r="M77" s="141">
        <f>SUMIFS('PIB Mpal 2015-2020 Cons'!R$5:R$759,'PIB Mpal 2015-2020 Cons'!$A$5:$A$759,$W$2,'PIB Mpal 2015-2020 Cons'!$E$5:$E$759,$A77)</f>
        <v>43.992517798622856</v>
      </c>
      <c r="N77" s="141">
        <f>SUMIFS('PIB Mpal 2015-2020 Cons'!S$5:S$759,'PIB Mpal 2015-2020 Cons'!$A$5:$A$759,$W$2,'PIB Mpal 2015-2020 Cons'!$E$5:$E$759,$A77)</f>
        <v>29.87980396736832</v>
      </c>
      <c r="O77" s="141">
        <f>SUMIFS('PIB Mpal 2015-2020 Cons'!T$5:T$759,'PIB Mpal 2015-2020 Cons'!$A$5:$A$759,$W$2,'PIB Mpal 2015-2020 Cons'!$E$5:$E$759,$A77)</f>
        <v>61.885300864104586</v>
      </c>
      <c r="P77" s="246">
        <f>SUMIFS('PIB Mpal 2015-2020 Cons'!U$5:U$759,'PIB Mpal 2015-2020 Cons'!$A$5:$A$759,$W$2,'PIB Mpal 2015-2020 Cons'!$E$5:$E$759,$A77)</f>
        <v>8.399476870129856</v>
      </c>
      <c r="Q77" s="319">
        <f>SUMIFS('PIB Mpal 2015-2020 Cons'!J$5:J$759,'PIB Mpal 2015-2020 Cons'!$A$5:$A$759,$W$2,'PIB Mpal 2015-2020 Cons'!$E$5:$E$759,$A77)</f>
        <v>71.08560702897609</v>
      </c>
      <c r="R77" s="192">
        <f>SUMIFS('PIB Mpal 2015-2020 Cons'!M$5:M$759,'PIB Mpal 2015-2020 Cons'!$A$5:$A$759,$W$2,'PIB Mpal 2015-2020 Cons'!$E$5:$E$759,$A77)</f>
        <v>30.287384579167536</v>
      </c>
      <c r="S77" s="143">
        <f>SUMIFS('PIB Mpal 2015-2020 Cons'!V$5:V$759,'PIB Mpal 2015-2020 Cons'!$A$5:$A$759,$W$2,'PIB Mpal 2015-2020 Cons'!$E$5:$E$759,$A77)</f>
        <v>233.43877164196732</v>
      </c>
      <c r="T77" s="249">
        <f>SUMIFS('PIB Mpal 2015-2020 Cons'!W$5:W$759,'PIB Mpal 2015-2020 Cons'!$A$5:$A$759,$W$2,'PIB Mpal 2015-2020 Cons'!$E$5:$E$759,$A77)</f>
        <v>334.8117632501109</v>
      </c>
      <c r="U77" s="141">
        <f>SUMIFS('PIB Mpal 2015-2020 Cons'!X$5:X$759,'PIB Mpal 2015-2020 Cons'!$A$5:$A$759,$W$2,'PIB Mpal 2015-2020 Cons'!$E$5:$E$759,$A77)</f>
        <v>33.951502544046676</v>
      </c>
      <c r="V77" s="143">
        <f>SUMIFS('PIB Mpal 2015-2020 Cons'!Y$5:Y$759,'PIB Mpal 2015-2020 Cons'!$A$5:$A$759,$W$2,'PIB Mpal 2015-2020 Cons'!$E$5:$E$759,$A77)</f>
        <v>377.3798976777601</v>
      </c>
      <c r="W77" s="185">
        <f t="shared" si="18"/>
        <v>0.0029117186571514585</v>
      </c>
      <c r="X77" s="379">
        <f>INDEX(POBLACION!$C$4:$W$128,MATCH(A77,POBLACION!$A$4:$A$128,0),MATCH($W$2,POBLACION!$C$3:$W$3,0))</f>
        <v>26598</v>
      </c>
      <c r="Y77" s="369">
        <f t="shared" si="19"/>
        <v>12587.854848113051</v>
      </c>
      <c r="Z77" s="381">
        <f t="shared" si="20"/>
        <v>14188.280986456128</v>
      </c>
      <c r="AA77" s="384">
        <f t="shared" si="21"/>
        <v>4.099951726374406</v>
      </c>
      <c r="AB77" s="384">
        <f t="shared" si="21"/>
        <v>4.151929780706236</v>
      </c>
    </row>
    <row r="78" spans="1:28" ht="15">
      <c r="A78" s="117" t="s">
        <v>258</v>
      </c>
      <c r="B78" s="114" t="s">
        <v>95</v>
      </c>
      <c r="C78" s="115" t="s">
        <v>370</v>
      </c>
      <c r="D78" s="114" t="s">
        <v>114</v>
      </c>
      <c r="E78" s="141">
        <f>SUMIFS('PIB Mpal 2015-2020 Cons'!H$5:H$759,'PIB Mpal 2015-2020 Cons'!$A$5:$A$759,$W$2,'PIB Mpal 2015-2020 Cons'!$E$5:$E$759,$A78)</f>
        <v>15.486721201631413</v>
      </c>
      <c r="F78" s="141">
        <f>SUMIFS('PIB Mpal 2015-2020 Cons'!I$5:I$759,'PIB Mpal 2015-2020 Cons'!$A$5:$A$759,$W$2,'PIB Mpal 2015-2020 Cons'!$E$5:$E$759,$A78)</f>
        <v>0.17386428295597217</v>
      </c>
      <c r="G78" s="141">
        <f>SUMIFS('PIB Mpal 2015-2020 Cons'!K$5:K$759,'PIB Mpal 2015-2020 Cons'!$A$5:$A$759,$W$2,'PIB Mpal 2015-2020 Cons'!$E$5:$E$759,$A78)</f>
        <v>0.699529634768053</v>
      </c>
      <c r="H78" s="141">
        <f>SUMIFS('PIB Mpal 2015-2020 Cons'!L$5:L$759,'PIB Mpal 2015-2020 Cons'!$A$5:$A$759,$W$2,'PIB Mpal 2015-2020 Cons'!$E$5:$E$759,$A78)</f>
        <v>13.0484586309053</v>
      </c>
      <c r="I78" s="141">
        <f>SUMIFS('PIB Mpal 2015-2020 Cons'!N$5:N$759,'PIB Mpal 2015-2020 Cons'!$A$5:$A$759,$W$2,'PIB Mpal 2015-2020 Cons'!$E$5:$E$759,$A78)</f>
        <v>6.587332677236041</v>
      </c>
      <c r="J78" s="141">
        <f>SUMIFS('PIB Mpal 2015-2020 Cons'!O$5:O$759,'PIB Mpal 2015-2020 Cons'!$A$5:$A$759,$W$2,'PIB Mpal 2015-2020 Cons'!$E$5:$E$759,$A78)</f>
        <v>27.08419827754096</v>
      </c>
      <c r="K78" s="141">
        <f>SUMIFS('PIB Mpal 2015-2020 Cons'!P$5:P$759,'PIB Mpal 2015-2020 Cons'!$A$5:$A$759,$W$2,'PIB Mpal 2015-2020 Cons'!$E$5:$E$759,$A78)</f>
        <v>4.723768636674087</v>
      </c>
      <c r="L78" s="141">
        <f>SUMIFS('PIB Mpal 2015-2020 Cons'!Q$5:Q$759,'PIB Mpal 2015-2020 Cons'!$A$5:$A$759,$W$2,'PIB Mpal 2015-2020 Cons'!$E$5:$E$759,$A78)</f>
        <v>2.5385197234569232</v>
      </c>
      <c r="M78" s="141">
        <f>SUMIFS('PIB Mpal 2015-2020 Cons'!R$5:R$759,'PIB Mpal 2015-2020 Cons'!$A$5:$A$759,$W$2,'PIB Mpal 2015-2020 Cons'!$E$5:$E$759,$A78)</f>
        <v>26.739652915012535</v>
      </c>
      <c r="N78" s="141">
        <f>SUMIFS('PIB Mpal 2015-2020 Cons'!S$5:S$759,'PIB Mpal 2015-2020 Cons'!$A$5:$A$759,$W$2,'PIB Mpal 2015-2020 Cons'!$E$5:$E$759,$A78)</f>
        <v>16.430535505552076</v>
      </c>
      <c r="O78" s="141">
        <f>SUMIFS('PIB Mpal 2015-2020 Cons'!T$5:T$759,'PIB Mpal 2015-2020 Cons'!$A$5:$A$759,$W$2,'PIB Mpal 2015-2020 Cons'!$E$5:$E$759,$A78)</f>
        <v>28.14880661127653</v>
      </c>
      <c r="P78" s="246">
        <f>SUMIFS('PIB Mpal 2015-2020 Cons'!U$5:U$759,'PIB Mpal 2015-2020 Cons'!$A$5:$A$759,$W$2,'PIB Mpal 2015-2020 Cons'!$E$5:$E$759,$A78)</f>
        <v>5.933558316407518</v>
      </c>
      <c r="Q78" s="319">
        <f>SUMIFS('PIB Mpal 2015-2020 Cons'!J$5:J$759,'PIB Mpal 2015-2020 Cons'!$A$5:$A$759,$W$2,'PIB Mpal 2015-2020 Cons'!$E$5:$E$759,$A78)</f>
        <v>15.660585484587385</v>
      </c>
      <c r="R78" s="192">
        <f>SUMIFS('PIB Mpal 2015-2020 Cons'!M$5:M$759,'PIB Mpal 2015-2020 Cons'!$A$5:$A$759,$W$2,'PIB Mpal 2015-2020 Cons'!$E$5:$E$759,$A78)</f>
        <v>13.747988265673353</v>
      </c>
      <c r="S78" s="143">
        <f>SUMIFS('PIB Mpal 2015-2020 Cons'!V$5:V$759,'PIB Mpal 2015-2020 Cons'!$A$5:$A$759,$W$2,'PIB Mpal 2015-2020 Cons'!$E$5:$E$759,$A78)</f>
        <v>118.18637266315666</v>
      </c>
      <c r="T78" s="249">
        <f>SUMIFS('PIB Mpal 2015-2020 Cons'!W$5:W$759,'PIB Mpal 2015-2020 Cons'!$A$5:$A$759,$W$2,'PIB Mpal 2015-2020 Cons'!$E$5:$E$759,$A78)</f>
        <v>147.5949464134174</v>
      </c>
      <c r="U78" s="141">
        <f>SUMIFS('PIB Mpal 2015-2020 Cons'!X$5:X$759,'PIB Mpal 2015-2020 Cons'!$A$5:$A$759,$W$2,'PIB Mpal 2015-2020 Cons'!$E$5:$E$759,$A78)</f>
        <v>14.815448851386627</v>
      </c>
      <c r="V78" s="143">
        <f>SUMIFS('PIB Mpal 2015-2020 Cons'!Y$5:Y$759,'PIB Mpal 2015-2020 Cons'!$A$5:$A$759,$W$2,'PIB Mpal 2015-2020 Cons'!$E$5:$E$759,$A78)</f>
        <v>164.67761658669926</v>
      </c>
      <c r="W78" s="185">
        <f t="shared" si="18"/>
        <v>0.001270589375802315</v>
      </c>
      <c r="X78" s="379">
        <f>INDEX(POBLACION!$C$4:$W$128,MATCH(A78,POBLACION!$A$4:$A$128,0),MATCH($W$2,POBLACION!$C$3:$W$3,0))</f>
        <v>15293</v>
      </c>
      <c r="Y78" s="369">
        <f t="shared" si="19"/>
        <v>9651.144079867743</v>
      </c>
      <c r="Z78" s="381">
        <f t="shared" si="20"/>
        <v>10768.169527672744</v>
      </c>
      <c r="AA78" s="384">
        <f t="shared" si="21"/>
        <v>3.9845787991595496</v>
      </c>
      <c r="AB78" s="384">
        <f t="shared" si="21"/>
        <v>4.032141884208397</v>
      </c>
    </row>
    <row r="79" spans="1:28" ht="15" thickBot="1">
      <c r="A79" s="117" t="s">
        <v>259</v>
      </c>
      <c r="B79" s="154" t="s">
        <v>95</v>
      </c>
      <c r="C79" s="153" t="s">
        <v>375</v>
      </c>
      <c r="D79" s="154" t="s">
        <v>115</v>
      </c>
      <c r="E79" s="189">
        <f>SUMIFS('PIB Mpal 2015-2020 Cons'!H$5:H$759,'PIB Mpal 2015-2020 Cons'!$A$5:$A$759,$W$2,'PIB Mpal 2015-2020 Cons'!$E$5:$E$759,$A79)</f>
        <v>27.577923652687502</v>
      </c>
      <c r="F79" s="189">
        <f>SUMIFS('PIB Mpal 2015-2020 Cons'!I$5:I$759,'PIB Mpal 2015-2020 Cons'!$A$5:$A$759,$W$2,'PIB Mpal 2015-2020 Cons'!$E$5:$E$759,$A79)</f>
        <v>0</v>
      </c>
      <c r="G79" s="189">
        <f>SUMIFS('PIB Mpal 2015-2020 Cons'!K$5:K$759,'PIB Mpal 2015-2020 Cons'!$A$5:$A$759,$W$2,'PIB Mpal 2015-2020 Cons'!$E$5:$E$759,$A79)</f>
        <v>0.9059292526026205</v>
      </c>
      <c r="H79" s="189">
        <f>SUMIFS('PIB Mpal 2015-2020 Cons'!L$5:L$759,'PIB Mpal 2015-2020 Cons'!$A$5:$A$759,$W$2,'PIB Mpal 2015-2020 Cons'!$E$5:$E$759,$A79)</f>
        <v>6.293051281402192</v>
      </c>
      <c r="I79" s="189">
        <f>SUMIFS('PIB Mpal 2015-2020 Cons'!N$5:N$759,'PIB Mpal 2015-2020 Cons'!$A$5:$A$759,$W$2,'PIB Mpal 2015-2020 Cons'!$E$5:$E$759,$A79)</f>
        <v>2.340598452429932</v>
      </c>
      <c r="J79" s="189">
        <f>SUMIFS('PIB Mpal 2015-2020 Cons'!O$5:O$759,'PIB Mpal 2015-2020 Cons'!$A$5:$A$759,$W$2,'PIB Mpal 2015-2020 Cons'!$E$5:$E$759,$A79)</f>
        <v>7.912986280834682</v>
      </c>
      <c r="K79" s="189">
        <f>SUMIFS('PIB Mpal 2015-2020 Cons'!P$5:P$759,'PIB Mpal 2015-2020 Cons'!$A$5:$A$759,$W$2,'PIB Mpal 2015-2020 Cons'!$E$5:$E$759,$A79)</f>
        <v>1.7715674603467702</v>
      </c>
      <c r="L79" s="189">
        <f>SUMIFS('PIB Mpal 2015-2020 Cons'!Q$5:Q$759,'PIB Mpal 2015-2020 Cons'!$A$5:$A$759,$W$2,'PIB Mpal 2015-2020 Cons'!$E$5:$E$759,$A79)</f>
        <v>0.9268229449919123</v>
      </c>
      <c r="M79" s="189">
        <f>SUMIFS('PIB Mpal 2015-2020 Cons'!R$5:R$759,'PIB Mpal 2015-2020 Cons'!$A$5:$A$759,$W$2,'PIB Mpal 2015-2020 Cons'!$E$5:$E$759,$A79)</f>
        <v>7.075816859997103</v>
      </c>
      <c r="N79" s="189">
        <f>SUMIFS('PIB Mpal 2015-2020 Cons'!S$5:S$759,'PIB Mpal 2015-2020 Cons'!$A$5:$A$759,$W$2,'PIB Mpal 2015-2020 Cons'!$E$5:$E$759,$A79)</f>
        <v>5.51166520156101</v>
      </c>
      <c r="O79" s="189">
        <f>SUMIFS('PIB Mpal 2015-2020 Cons'!T$5:T$759,'PIB Mpal 2015-2020 Cons'!$A$5:$A$759,$W$2,'PIB Mpal 2015-2020 Cons'!$E$5:$E$759,$A79)</f>
        <v>10.292945843418211</v>
      </c>
      <c r="P79" s="247">
        <f>SUMIFS('PIB Mpal 2015-2020 Cons'!U$5:U$759,'PIB Mpal 2015-2020 Cons'!$A$5:$A$759,$W$2,'PIB Mpal 2015-2020 Cons'!$E$5:$E$759,$A79)</f>
        <v>2.393824556918067</v>
      </c>
      <c r="Q79" s="319">
        <f>SUMIFS('PIB Mpal 2015-2020 Cons'!J$5:J$759,'PIB Mpal 2015-2020 Cons'!$A$5:$A$759,$W$2,'PIB Mpal 2015-2020 Cons'!$E$5:$E$759,$A79)</f>
        <v>27.577923652687502</v>
      </c>
      <c r="R79" s="192">
        <f>SUMIFS('PIB Mpal 2015-2020 Cons'!M$5:M$759,'PIB Mpal 2015-2020 Cons'!$A$5:$A$759,$W$2,'PIB Mpal 2015-2020 Cons'!$E$5:$E$759,$A79)</f>
        <v>7.1989805340048125</v>
      </c>
      <c r="S79" s="190">
        <f>SUMIFS('PIB Mpal 2015-2020 Cons'!V$5:V$759,'PIB Mpal 2015-2020 Cons'!$A$5:$A$759,$W$2,'PIB Mpal 2015-2020 Cons'!$E$5:$E$759,$A79)</f>
        <v>38.22622760049769</v>
      </c>
      <c r="T79" s="250">
        <f>SUMIFS('PIB Mpal 2015-2020 Cons'!W$5:W$759,'PIB Mpal 2015-2020 Cons'!$A$5:$A$759,$W$2,'PIB Mpal 2015-2020 Cons'!$E$5:$E$759,$A79)</f>
        <v>73.00313178719</v>
      </c>
      <c r="U79" s="189">
        <f>SUMIFS('PIB Mpal 2015-2020 Cons'!X$5:X$759,'PIB Mpal 2015-2020 Cons'!$A$5:$A$759,$W$2,'PIB Mpal 2015-2020 Cons'!$E$5:$E$759,$A79)</f>
        <v>7.47583218996752</v>
      </c>
      <c r="V79" s="190">
        <f>SUMIFS('PIB Mpal 2015-2020 Cons'!Y$5:Y$759,'PIB Mpal 2015-2020 Cons'!$A$5:$A$759,$W$2,'PIB Mpal 2015-2020 Cons'!$E$5:$E$759,$A79)</f>
        <v>83.09584611058368</v>
      </c>
      <c r="W79" s="191">
        <f t="shared" si="18"/>
        <v>0.0006411357015592082</v>
      </c>
      <c r="X79" s="379">
        <f>INDEX(POBLACION!$C$4:$W$128,MATCH(A79,POBLACION!$A$4:$A$128,0),MATCH($W$2,POBLACION!$C$3:$W$3,0))</f>
        <v>6875</v>
      </c>
      <c r="Y79" s="369">
        <f t="shared" si="19"/>
        <v>10618.637350863999</v>
      </c>
      <c r="Z79" s="381">
        <f t="shared" si="20"/>
        <v>12086.668525175808</v>
      </c>
      <c r="AA79" s="384">
        <f t="shared" si="21"/>
        <v>4.026068788970493</v>
      </c>
      <c r="AB79" s="384">
        <f t="shared" si="21"/>
        <v>4.082306611819216</v>
      </c>
    </row>
    <row r="80" spans="1:28" ht="15" thickBot="1">
      <c r="A80" s="211" t="s">
        <v>116</v>
      </c>
      <c r="B80" s="214" t="s">
        <v>377</v>
      </c>
      <c r="C80" s="212"/>
      <c r="D80" s="207"/>
      <c r="E80" s="208">
        <f>SUM(E81:E103)</f>
        <v>1374.2418883477058</v>
      </c>
      <c r="F80" s="208">
        <f aca="true" t="shared" si="22" ref="F80:V80">SUM(F81:F103)</f>
        <v>15.414987800388868</v>
      </c>
      <c r="G80" s="208">
        <f t="shared" si="22"/>
        <v>2512.6198549665196</v>
      </c>
      <c r="H80" s="208">
        <f t="shared" si="22"/>
        <v>1281.242033959439</v>
      </c>
      <c r="I80" s="208">
        <f t="shared" si="22"/>
        <v>791.7520751418799</v>
      </c>
      <c r="J80" s="208">
        <f t="shared" si="22"/>
        <v>1606.0732505262786</v>
      </c>
      <c r="K80" s="208">
        <f t="shared" si="22"/>
        <v>287.8622432530901</v>
      </c>
      <c r="L80" s="208">
        <f t="shared" si="22"/>
        <v>210.49796804243232</v>
      </c>
      <c r="M80" s="208">
        <f t="shared" si="22"/>
        <v>1211.7589234112265</v>
      </c>
      <c r="N80" s="208">
        <f t="shared" si="22"/>
        <v>910.7088094168125</v>
      </c>
      <c r="O80" s="208">
        <f t="shared" si="22"/>
        <v>1182.6033383367403</v>
      </c>
      <c r="P80" s="218">
        <f t="shared" si="22"/>
        <v>274.9138464010838</v>
      </c>
      <c r="Q80" s="289">
        <f t="shared" si="22"/>
        <v>1389.6568761480946</v>
      </c>
      <c r="R80" s="208">
        <f t="shared" si="22"/>
        <v>3793.8618889259596</v>
      </c>
      <c r="S80" s="209">
        <f t="shared" si="22"/>
        <v>6476.170454529543</v>
      </c>
      <c r="T80" s="282">
        <f t="shared" si="22"/>
        <v>11659.689219603599</v>
      </c>
      <c r="U80" s="208">
        <f t="shared" si="22"/>
        <v>1149.6703587922589</v>
      </c>
      <c r="V80" s="209">
        <f t="shared" si="22"/>
        <v>12778.889134339543</v>
      </c>
      <c r="W80" s="210">
        <f t="shared" si="18"/>
        <v>0.09859701096717766</v>
      </c>
      <c r="X80" s="309">
        <f aca="true" t="shared" si="23" ref="X80">SUM(X81:X103)</f>
        <v>683968</v>
      </c>
      <c r="Y80" s="369">
        <f t="shared" si="19"/>
        <v>17047.126794826072</v>
      </c>
      <c r="Z80" s="381">
        <f t="shared" si="20"/>
        <v>18683.46053373775</v>
      </c>
      <c r="AA80" s="384">
        <f t="shared" si="21"/>
        <v>4.231651191404582</v>
      </c>
      <c r="AB80" s="384">
        <f t="shared" si="21"/>
        <v>4.271457318977379</v>
      </c>
    </row>
    <row r="81" spans="1:28" ht="15">
      <c r="A81" s="117" t="s">
        <v>260</v>
      </c>
      <c r="B81" s="196" t="s">
        <v>118</v>
      </c>
      <c r="C81" s="203" t="s">
        <v>370</v>
      </c>
      <c r="D81" s="196" t="s">
        <v>119</v>
      </c>
      <c r="E81" s="204">
        <f>SUMIFS('PIB Mpal 2015-2020 Cons'!H$5:H$759,'PIB Mpal 2015-2020 Cons'!$A$5:$A$759,$W$2,'PIB Mpal 2015-2020 Cons'!$E$5:$E$759,$A81)</f>
        <v>59.59450743497699</v>
      </c>
      <c r="F81" s="204">
        <f>SUMIFS('PIB Mpal 2015-2020 Cons'!I$5:I$759,'PIB Mpal 2015-2020 Cons'!$A$5:$A$759,$W$2,'PIB Mpal 2015-2020 Cons'!$E$5:$E$759,$A81)</f>
        <v>0.8610790102182994</v>
      </c>
      <c r="G81" s="204">
        <f>SUMIFS('PIB Mpal 2015-2020 Cons'!K$5:K$759,'PIB Mpal 2015-2020 Cons'!$A$5:$A$759,$W$2,'PIB Mpal 2015-2020 Cons'!$E$5:$E$759,$A81)</f>
        <v>6.690269558339032</v>
      </c>
      <c r="H81" s="204">
        <f>SUMIFS('PIB Mpal 2015-2020 Cons'!L$5:L$759,'PIB Mpal 2015-2020 Cons'!$A$5:$A$759,$W$2,'PIB Mpal 2015-2020 Cons'!$E$5:$E$759,$A81)</f>
        <v>12.279811940058687</v>
      </c>
      <c r="I81" s="204">
        <f>SUMIFS('PIB Mpal 2015-2020 Cons'!N$5:N$759,'PIB Mpal 2015-2020 Cons'!$A$5:$A$759,$W$2,'PIB Mpal 2015-2020 Cons'!$E$5:$E$759,$A81)</f>
        <v>4.853317146780606</v>
      </c>
      <c r="J81" s="204">
        <f>SUMIFS('PIB Mpal 2015-2020 Cons'!O$5:O$759,'PIB Mpal 2015-2020 Cons'!$A$5:$A$759,$W$2,'PIB Mpal 2015-2020 Cons'!$E$5:$E$759,$A81)</f>
        <v>22.07458571437244</v>
      </c>
      <c r="K81" s="204">
        <f>SUMIFS('PIB Mpal 2015-2020 Cons'!P$5:P$759,'PIB Mpal 2015-2020 Cons'!$A$5:$A$759,$W$2,'PIB Mpal 2015-2020 Cons'!$E$5:$E$759,$A81)</f>
        <v>6.070558507516085</v>
      </c>
      <c r="L81" s="204">
        <f>SUMIFS('PIB Mpal 2015-2020 Cons'!Q$5:Q$759,'PIB Mpal 2015-2020 Cons'!$A$5:$A$759,$W$2,'PIB Mpal 2015-2020 Cons'!$E$5:$E$759,$A81)</f>
        <v>4.517063795984145</v>
      </c>
      <c r="M81" s="204">
        <f>SUMIFS('PIB Mpal 2015-2020 Cons'!R$5:R$759,'PIB Mpal 2015-2020 Cons'!$A$5:$A$759,$W$2,'PIB Mpal 2015-2020 Cons'!$E$5:$E$759,$A81)</f>
        <v>26.599911441742908</v>
      </c>
      <c r="N81" s="204">
        <f>SUMIFS('PIB Mpal 2015-2020 Cons'!S$5:S$759,'PIB Mpal 2015-2020 Cons'!$A$5:$A$759,$W$2,'PIB Mpal 2015-2020 Cons'!$E$5:$E$759,$A81)</f>
        <v>16.734811696514313</v>
      </c>
      <c r="O81" s="204">
        <f>SUMIFS('PIB Mpal 2015-2020 Cons'!T$5:T$759,'PIB Mpal 2015-2020 Cons'!$A$5:$A$759,$W$2,'PIB Mpal 2015-2020 Cons'!$E$5:$E$759,$A81)</f>
        <v>33.552243078869004</v>
      </c>
      <c r="P81" s="278">
        <f>SUMIFS('PIB Mpal 2015-2020 Cons'!U$5:U$759,'PIB Mpal 2015-2020 Cons'!$A$5:$A$759,$W$2,'PIB Mpal 2015-2020 Cons'!$E$5:$E$759,$A81)</f>
        <v>7.359936328547194</v>
      </c>
      <c r="Q81" s="319">
        <f>SUMIFS('PIB Mpal 2015-2020 Cons'!J$5:J$759,'PIB Mpal 2015-2020 Cons'!$A$5:$A$759,$W$2,'PIB Mpal 2015-2020 Cons'!$E$5:$E$759,$A81)</f>
        <v>60.45558644519529</v>
      </c>
      <c r="R81" s="192">
        <f>SUMIFS('PIB Mpal 2015-2020 Cons'!M$5:M$759,'PIB Mpal 2015-2020 Cons'!$A$5:$A$759,$W$2,'PIB Mpal 2015-2020 Cons'!$E$5:$E$759,$A81)</f>
        <v>18.970081498397718</v>
      </c>
      <c r="S81" s="205">
        <f>SUMIFS('PIB Mpal 2015-2020 Cons'!V$5:V$759,'PIB Mpal 2015-2020 Cons'!$A$5:$A$759,$W$2,'PIB Mpal 2015-2020 Cons'!$E$5:$E$759,$A81)</f>
        <v>121.76242771032669</v>
      </c>
      <c r="T81" s="283">
        <f>SUMIFS('PIB Mpal 2015-2020 Cons'!W$5:W$759,'PIB Mpal 2015-2020 Cons'!$A$5:$A$759,$W$2,'PIB Mpal 2015-2020 Cons'!$E$5:$E$759,$A81)</f>
        <v>201.1880956539197</v>
      </c>
      <c r="U81" s="204">
        <f>SUMIFS('PIB Mpal 2015-2020 Cons'!X$5:X$759,'PIB Mpal 2015-2020 Cons'!$A$5:$A$759,$W$2,'PIB Mpal 2015-2020 Cons'!$E$5:$E$759,$A81)</f>
        <v>20.441610222381257</v>
      </c>
      <c r="V81" s="205">
        <f>SUMIFS('PIB Mpal 2015-2020 Cons'!Y$5:Y$759,'PIB Mpal 2015-2020 Cons'!$A$5:$A$759,$W$2,'PIB Mpal 2015-2020 Cons'!$E$5:$E$759,$A81)</f>
        <v>227.21388630189193</v>
      </c>
      <c r="W81" s="194">
        <f t="shared" si="18"/>
        <v>0.0017530952654876868</v>
      </c>
      <c r="X81" s="379">
        <f>INDEX(POBLACION!$C$4:$W$128,MATCH(A81,POBLACION!$A$4:$A$128,0),MATCH($W$2,POBLACION!$C$3:$W$3,0))</f>
        <v>20258</v>
      </c>
      <c r="Y81" s="369">
        <f t="shared" si="19"/>
        <v>9931.291127155677</v>
      </c>
      <c r="Z81" s="381">
        <f t="shared" si="20"/>
        <v>11216.007814290251</v>
      </c>
      <c r="AA81" s="384">
        <f t="shared" si="21"/>
        <v>3.997005713042056</v>
      </c>
      <c r="AB81" s="384">
        <f t="shared" si="21"/>
        <v>4.049838303199434</v>
      </c>
    </row>
    <row r="82" spans="1:28" ht="15">
      <c r="A82" s="117" t="s">
        <v>261</v>
      </c>
      <c r="B82" s="114" t="s">
        <v>118</v>
      </c>
      <c r="C82" s="115" t="s">
        <v>421</v>
      </c>
      <c r="D82" s="114" t="s">
        <v>121</v>
      </c>
      <c r="E82" s="141">
        <f>SUMIFS('PIB Mpal 2015-2020 Cons'!H$5:H$759,'PIB Mpal 2015-2020 Cons'!$A$5:$A$759,$W$2,'PIB Mpal 2015-2020 Cons'!$E$5:$E$759,$A82)</f>
        <v>5.724604856622869</v>
      </c>
      <c r="F82" s="141">
        <f>SUMIFS('PIB Mpal 2015-2020 Cons'!I$5:I$759,'PIB Mpal 2015-2020 Cons'!$A$5:$A$759,$W$2,'PIB Mpal 2015-2020 Cons'!$E$5:$E$759,$A82)</f>
        <v>0</v>
      </c>
      <c r="G82" s="141">
        <f>SUMIFS('PIB Mpal 2015-2020 Cons'!K$5:K$759,'PIB Mpal 2015-2020 Cons'!$A$5:$A$759,$W$2,'PIB Mpal 2015-2020 Cons'!$E$5:$E$759,$A82)</f>
        <v>1.0953040429453176</v>
      </c>
      <c r="H82" s="141">
        <f>SUMIFS('PIB Mpal 2015-2020 Cons'!L$5:L$759,'PIB Mpal 2015-2020 Cons'!$A$5:$A$759,$W$2,'PIB Mpal 2015-2020 Cons'!$E$5:$E$759,$A82)</f>
        <v>3.5518027801685577</v>
      </c>
      <c r="I82" s="141">
        <f>SUMIFS('PIB Mpal 2015-2020 Cons'!N$5:N$759,'PIB Mpal 2015-2020 Cons'!$A$5:$A$759,$W$2,'PIB Mpal 2015-2020 Cons'!$E$5:$E$759,$A82)</f>
        <v>12.86567081181347</v>
      </c>
      <c r="J82" s="141">
        <f>SUMIFS('PIB Mpal 2015-2020 Cons'!O$5:O$759,'PIB Mpal 2015-2020 Cons'!$A$5:$A$759,$W$2,'PIB Mpal 2015-2020 Cons'!$E$5:$E$759,$A82)</f>
        <v>5.412927094623216</v>
      </c>
      <c r="K82" s="141">
        <f>SUMIFS('PIB Mpal 2015-2020 Cons'!P$5:P$759,'PIB Mpal 2015-2020 Cons'!$A$5:$A$759,$W$2,'PIB Mpal 2015-2020 Cons'!$E$5:$E$759,$A82)</f>
        <v>0.8105466146112699</v>
      </c>
      <c r="L82" s="141">
        <f>SUMIFS('PIB Mpal 2015-2020 Cons'!Q$5:Q$759,'PIB Mpal 2015-2020 Cons'!$A$5:$A$759,$W$2,'PIB Mpal 2015-2020 Cons'!$E$5:$E$759,$A82)</f>
        <v>0.5298452335982836</v>
      </c>
      <c r="M82" s="141">
        <f>SUMIFS('PIB Mpal 2015-2020 Cons'!R$5:R$759,'PIB Mpal 2015-2020 Cons'!$A$5:$A$759,$W$2,'PIB Mpal 2015-2020 Cons'!$E$5:$E$759,$A82)</f>
        <v>4.55300500291152</v>
      </c>
      <c r="N82" s="141">
        <f>SUMIFS('PIB Mpal 2015-2020 Cons'!S$5:S$759,'PIB Mpal 2015-2020 Cons'!$A$5:$A$759,$W$2,'PIB Mpal 2015-2020 Cons'!$E$5:$E$759,$A82)</f>
        <v>3.9319467070080782</v>
      </c>
      <c r="O82" s="141">
        <f>SUMIFS('PIB Mpal 2015-2020 Cons'!T$5:T$759,'PIB Mpal 2015-2020 Cons'!$A$5:$A$759,$W$2,'PIB Mpal 2015-2020 Cons'!$E$5:$E$759,$A82)</f>
        <v>6.775201088264422</v>
      </c>
      <c r="P82" s="246">
        <f>SUMIFS('PIB Mpal 2015-2020 Cons'!U$5:U$759,'PIB Mpal 2015-2020 Cons'!$A$5:$A$759,$W$2,'PIB Mpal 2015-2020 Cons'!$E$5:$E$759,$A82)</f>
        <v>0.9722568922960536</v>
      </c>
      <c r="Q82" s="319">
        <f>SUMIFS('PIB Mpal 2015-2020 Cons'!J$5:J$759,'PIB Mpal 2015-2020 Cons'!$A$5:$A$759,$W$2,'PIB Mpal 2015-2020 Cons'!$E$5:$E$759,$A82)</f>
        <v>5.724604856622869</v>
      </c>
      <c r="R82" s="192">
        <f>SUMIFS('PIB Mpal 2015-2020 Cons'!M$5:M$759,'PIB Mpal 2015-2020 Cons'!$A$5:$A$759,$W$2,'PIB Mpal 2015-2020 Cons'!$E$5:$E$759,$A82)</f>
        <v>4.647106823113875</v>
      </c>
      <c r="S82" s="143">
        <f>SUMIFS('PIB Mpal 2015-2020 Cons'!V$5:V$759,'PIB Mpal 2015-2020 Cons'!$A$5:$A$759,$W$2,'PIB Mpal 2015-2020 Cons'!$E$5:$E$759,$A82)</f>
        <v>35.85139944512631</v>
      </c>
      <c r="T82" s="249">
        <f>SUMIFS('PIB Mpal 2015-2020 Cons'!W$5:W$759,'PIB Mpal 2015-2020 Cons'!$A$5:$A$759,$W$2,'PIB Mpal 2015-2020 Cons'!$E$5:$E$759,$A82)</f>
        <v>46.22311112486305</v>
      </c>
      <c r="U82" s="141">
        <f>SUMIFS('PIB Mpal 2015-2020 Cons'!X$5:X$759,'PIB Mpal 2015-2020 Cons'!$A$5:$A$759,$W$2,'PIB Mpal 2015-2020 Cons'!$E$5:$E$759,$A82)</f>
        <v>4.753543259611328</v>
      </c>
      <c r="V82" s="143">
        <f>SUMIFS('PIB Mpal 2015-2020 Cons'!Y$5:Y$759,'PIB Mpal 2015-2020 Cons'!$A$5:$A$759,$W$2,'PIB Mpal 2015-2020 Cons'!$E$5:$E$759,$A82)</f>
        <v>52.83688557550257</v>
      </c>
      <c r="W82" s="185">
        <f t="shared" si="18"/>
        <v>0.00040766915901634717</v>
      </c>
      <c r="X82" s="379">
        <f>INDEX(POBLACION!$C$4:$W$128,MATCH(A82,POBLACION!$A$4:$A$128,0),MATCH($W$2,POBLACION!$C$3:$W$3,0))</f>
        <v>4669</v>
      </c>
      <c r="Y82" s="369">
        <f t="shared" si="19"/>
        <v>9900.002382707871</v>
      </c>
      <c r="Z82" s="381">
        <f t="shared" si="20"/>
        <v>11316.531500428908</v>
      </c>
      <c r="AA82" s="384">
        <f t="shared" si="21"/>
        <v>3.995635299122475</v>
      </c>
      <c r="AB82" s="384">
        <f t="shared" si="21"/>
        <v>4.053713336653697</v>
      </c>
    </row>
    <row r="83" spans="1:28" ht="15">
      <c r="A83" s="117" t="s">
        <v>262</v>
      </c>
      <c r="B83" s="114" t="s">
        <v>118</v>
      </c>
      <c r="C83" s="115" t="s">
        <v>378</v>
      </c>
      <c r="D83" s="114" t="s">
        <v>122</v>
      </c>
      <c r="E83" s="141">
        <f>SUMIFS('PIB Mpal 2015-2020 Cons'!H$5:H$759,'PIB Mpal 2015-2020 Cons'!$A$5:$A$759,$W$2,'PIB Mpal 2015-2020 Cons'!$E$5:$E$759,$A83)</f>
        <v>11.372592588273994</v>
      </c>
      <c r="F83" s="141">
        <f>SUMIFS('PIB Mpal 2015-2020 Cons'!I$5:I$759,'PIB Mpal 2015-2020 Cons'!$A$5:$A$759,$W$2,'PIB Mpal 2015-2020 Cons'!$E$5:$E$759,$A83)</f>
        <v>0</v>
      </c>
      <c r="G83" s="141">
        <f>SUMIFS('PIB Mpal 2015-2020 Cons'!K$5:K$759,'PIB Mpal 2015-2020 Cons'!$A$5:$A$759,$W$2,'PIB Mpal 2015-2020 Cons'!$E$5:$E$759,$A83)</f>
        <v>2.707750239622051</v>
      </c>
      <c r="H83" s="141">
        <f>SUMIFS('PIB Mpal 2015-2020 Cons'!L$5:L$759,'PIB Mpal 2015-2020 Cons'!$A$5:$A$759,$W$2,'PIB Mpal 2015-2020 Cons'!$E$5:$E$759,$A83)</f>
        <v>2.748288285920318</v>
      </c>
      <c r="I83" s="141">
        <f>SUMIFS('PIB Mpal 2015-2020 Cons'!N$5:N$759,'PIB Mpal 2015-2020 Cons'!$A$5:$A$759,$W$2,'PIB Mpal 2015-2020 Cons'!$E$5:$E$759,$A83)</f>
        <v>1.3902123457239997</v>
      </c>
      <c r="J83" s="141">
        <f>SUMIFS('PIB Mpal 2015-2020 Cons'!O$5:O$759,'PIB Mpal 2015-2020 Cons'!$A$5:$A$759,$W$2,'PIB Mpal 2015-2020 Cons'!$E$5:$E$759,$A83)</f>
        <v>6.163060826329165</v>
      </c>
      <c r="K83" s="141">
        <f>SUMIFS('PIB Mpal 2015-2020 Cons'!P$5:P$759,'PIB Mpal 2015-2020 Cons'!$A$5:$A$759,$W$2,'PIB Mpal 2015-2020 Cons'!$E$5:$E$759,$A83)</f>
        <v>2.016743007760934</v>
      </c>
      <c r="L83" s="141">
        <f>SUMIFS('PIB Mpal 2015-2020 Cons'!Q$5:Q$759,'PIB Mpal 2015-2020 Cons'!$A$5:$A$759,$W$2,'PIB Mpal 2015-2020 Cons'!$E$5:$E$759,$A83)</f>
        <v>1.5011688890209558</v>
      </c>
      <c r="M83" s="141">
        <f>SUMIFS('PIB Mpal 2015-2020 Cons'!R$5:R$759,'PIB Mpal 2015-2020 Cons'!$A$5:$A$759,$W$2,'PIB Mpal 2015-2020 Cons'!$E$5:$E$759,$A83)</f>
        <v>9.142782787282655</v>
      </c>
      <c r="N83" s="141">
        <f>SUMIFS('PIB Mpal 2015-2020 Cons'!S$5:S$759,'PIB Mpal 2015-2020 Cons'!$A$5:$A$759,$W$2,'PIB Mpal 2015-2020 Cons'!$E$5:$E$759,$A83)</f>
        <v>5.619083433640971</v>
      </c>
      <c r="O83" s="141">
        <f>SUMIFS('PIB Mpal 2015-2020 Cons'!T$5:T$759,'PIB Mpal 2015-2020 Cons'!$A$5:$A$759,$W$2,'PIB Mpal 2015-2020 Cons'!$E$5:$E$759,$A83)</f>
        <v>13.642619229601882</v>
      </c>
      <c r="P83" s="246">
        <f>SUMIFS('PIB Mpal 2015-2020 Cons'!U$5:U$759,'PIB Mpal 2015-2020 Cons'!$A$5:$A$759,$W$2,'PIB Mpal 2015-2020 Cons'!$E$5:$E$759,$A83)</f>
        <v>1.6303148924706625</v>
      </c>
      <c r="Q83" s="319">
        <f>SUMIFS('PIB Mpal 2015-2020 Cons'!J$5:J$759,'PIB Mpal 2015-2020 Cons'!$A$5:$A$759,$W$2,'PIB Mpal 2015-2020 Cons'!$E$5:$E$759,$A83)</f>
        <v>11.372592588273994</v>
      </c>
      <c r="R83" s="192">
        <f>SUMIFS('PIB Mpal 2015-2020 Cons'!M$5:M$759,'PIB Mpal 2015-2020 Cons'!$A$5:$A$759,$W$2,'PIB Mpal 2015-2020 Cons'!$E$5:$E$759,$A83)</f>
        <v>5.456038525542369</v>
      </c>
      <c r="S83" s="143">
        <f>SUMIFS('PIB Mpal 2015-2020 Cons'!V$5:V$759,'PIB Mpal 2015-2020 Cons'!$A$5:$A$759,$W$2,'PIB Mpal 2015-2020 Cons'!$E$5:$E$759,$A83)</f>
        <v>41.10598541183123</v>
      </c>
      <c r="T83" s="249">
        <f>SUMIFS('PIB Mpal 2015-2020 Cons'!W$5:W$759,'PIB Mpal 2015-2020 Cons'!$A$5:$A$759,$W$2,'PIB Mpal 2015-2020 Cons'!$E$5:$E$759,$A83)</f>
        <v>57.93461652564759</v>
      </c>
      <c r="U83" s="141">
        <f>SUMIFS('PIB Mpal 2015-2020 Cons'!X$5:X$759,'PIB Mpal 2015-2020 Cons'!$A$5:$A$759,$W$2,'PIB Mpal 2015-2020 Cons'!$E$5:$E$759,$A83)</f>
        <v>5.831051331859406</v>
      </c>
      <c r="V83" s="143">
        <f>SUMIFS('PIB Mpal 2015-2020 Cons'!Y$5:Y$759,'PIB Mpal 2015-2020 Cons'!$A$5:$A$759,$W$2,'PIB Mpal 2015-2020 Cons'!$E$5:$E$759,$A83)</f>
        <v>64.81367208345826</v>
      </c>
      <c r="W83" s="185">
        <f t="shared" si="18"/>
        <v>0.0005000774535294589</v>
      </c>
      <c r="X83" s="379">
        <f>INDEX(POBLACION!$C$4:$W$128,MATCH(A83,POBLACION!$A$4:$A$128,0),MATCH($W$2,POBLACION!$C$3:$W$3,0))</f>
        <v>7577</v>
      </c>
      <c r="Y83" s="369">
        <f t="shared" si="19"/>
        <v>7646.115418456855</v>
      </c>
      <c r="Z83" s="381">
        <f t="shared" si="20"/>
        <v>8554.001858711661</v>
      </c>
      <c r="AA83" s="384">
        <f t="shared" si="21"/>
        <v>3.8834408494272674</v>
      </c>
      <c r="AB83" s="384">
        <f t="shared" si="21"/>
        <v>3.93216934028929</v>
      </c>
    </row>
    <row r="84" spans="1:28" ht="15">
      <c r="A84" s="117" t="s">
        <v>263</v>
      </c>
      <c r="B84" s="114" t="s">
        <v>118</v>
      </c>
      <c r="C84" s="115" t="s">
        <v>421</v>
      </c>
      <c r="D84" s="114" t="s">
        <v>124</v>
      </c>
      <c r="E84" s="141">
        <f>SUMIFS('PIB Mpal 2015-2020 Cons'!H$5:H$759,'PIB Mpal 2015-2020 Cons'!$A$5:$A$759,$W$2,'PIB Mpal 2015-2020 Cons'!$E$5:$E$759,$A84)</f>
        <v>11.361995137442813</v>
      </c>
      <c r="F84" s="141">
        <f>SUMIFS('PIB Mpal 2015-2020 Cons'!I$5:I$759,'PIB Mpal 2015-2020 Cons'!$A$5:$A$759,$W$2,'PIB Mpal 2015-2020 Cons'!$E$5:$E$759,$A84)</f>
        <v>0</v>
      </c>
      <c r="G84" s="141">
        <f>SUMIFS('PIB Mpal 2015-2020 Cons'!K$5:K$759,'PIB Mpal 2015-2020 Cons'!$A$5:$A$759,$W$2,'PIB Mpal 2015-2020 Cons'!$E$5:$E$759,$A84)</f>
        <v>4.7367322945913966</v>
      </c>
      <c r="H84" s="141">
        <f>SUMIFS('PIB Mpal 2015-2020 Cons'!L$5:L$759,'PIB Mpal 2015-2020 Cons'!$A$5:$A$759,$W$2,'PIB Mpal 2015-2020 Cons'!$E$5:$E$759,$A84)</f>
        <v>12.278467027445165</v>
      </c>
      <c r="I84" s="141">
        <f>SUMIFS('PIB Mpal 2015-2020 Cons'!N$5:N$759,'PIB Mpal 2015-2020 Cons'!$A$5:$A$759,$W$2,'PIB Mpal 2015-2020 Cons'!$E$5:$E$759,$A84)</f>
        <v>17.449402902419735</v>
      </c>
      <c r="J84" s="141">
        <f>SUMIFS('PIB Mpal 2015-2020 Cons'!O$5:O$759,'PIB Mpal 2015-2020 Cons'!$A$5:$A$759,$W$2,'PIB Mpal 2015-2020 Cons'!$E$5:$E$759,$A84)</f>
        <v>18.12361304279125</v>
      </c>
      <c r="K84" s="141">
        <f>SUMIFS('PIB Mpal 2015-2020 Cons'!P$5:P$759,'PIB Mpal 2015-2020 Cons'!$A$5:$A$759,$W$2,'PIB Mpal 2015-2020 Cons'!$E$5:$E$759,$A84)</f>
        <v>3.59023564256876</v>
      </c>
      <c r="L84" s="141">
        <f>SUMIFS('PIB Mpal 2015-2020 Cons'!Q$5:Q$759,'PIB Mpal 2015-2020 Cons'!$A$5:$A$759,$W$2,'PIB Mpal 2015-2020 Cons'!$E$5:$E$759,$A84)</f>
        <v>2.50325247079934</v>
      </c>
      <c r="M84" s="141">
        <f>SUMIFS('PIB Mpal 2015-2020 Cons'!R$5:R$759,'PIB Mpal 2015-2020 Cons'!$A$5:$A$759,$W$2,'PIB Mpal 2015-2020 Cons'!$E$5:$E$759,$A84)</f>
        <v>25.607416831353</v>
      </c>
      <c r="N84" s="141">
        <f>SUMIFS('PIB Mpal 2015-2020 Cons'!S$5:S$759,'PIB Mpal 2015-2020 Cons'!$A$5:$A$759,$W$2,'PIB Mpal 2015-2020 Cons'!$E$5:$E$759,$A84)</f>
        <v>11.927199609782138</v>
      </c>
      <c r="O84" s="141">
        <f>SUMIFS('PIB Mpal 2015-2020 Cons'!T$5:T$759,'PIB Mpal 2015-2020 Cons'!$A$5:$A$759,$W$2,'PIB Mpal 2015-2020 Cons'!$E$5:$E$759,$A84)</f>
        <v>20.200098637438874</v>
      </c>
      <c r="P84" s="246">
        <f>SUMIFS('PIB Mpal 2015-2020 Cons'!U$5:U$759,'PIB Mpal 2015-2020 Cons'!$A$5:$A$759,$W$2,'PIB Mpal 2015-2020 Cons'!$E$5:$E$759,$A84)</f>
        <v>3.612644767171982</v>
      </c>
      <c r="Q84" s="319">
        <f>SUMIFS('PIB Mpal 2015-2020 Cons'!J$5:J$759,'PIB Mpal 2015-2020 Cons'!$A$5:$A$759,$W$2,'PIB Mpal 2015-2020 Cons'!$E$5:$E$759,$A84)</f>
        <v>11.361995137442813</v>
      </c>
      <c r="R84" s="192">
        <f>SUMIFS('PIB Mpal 2015-2020 Cons'!M$5:M$759,'PIB Mpal 2015-2020 Cons'!$A$5:$A$759,$W$2,'PIB Mpal 2015-2020 Cons'!$E$5:$E$759,$A84)</f>
        <v>17.015199322036562</v>
      </c>
      <c r="S84" s="143">
        <f>SUMIFS('PIB Mpal 2015-2020 Cons'!V$5:V$759,'PIB Mpal 2015-2020 Cons'!$A$5:$A$759,$W$2,'PIB Mpal 2015-2020 Cons'!$E$5:$E$759,$A84)</f>
        <v>103.01386390432506</v>
      </c>
      <c r="T84" s="249">
        <f>SUMIFS('PIB Mpal 2015-2020 Cons'!W$5:W$759,'PIB Mpal 2015-2020 Cons'!$A$5:$A$759,$W$2,'PIB Mpal 2015-2020 Cons'!$E$5:$E$759,$A84)</f>
        <v>131.39105836380443</v>
      </c>
      <c r="U84" s="141">
        <f>SUMIFS('PIB Mpal 2015-2020 Cons'!X$5:X$759,'PIB Mpal 2015-2020 Cons'!$A$5:$A$759,$W$2,'PIB Mpal 2015-2020 Cons'!$E$5:$E$759,$A84)</f>
        <v>13.204459130172037</v>
      </c>
      <c r="V84" s="143">
        <f>SUMIFS('PIB Mpal 2015-2020 Cons'!Y$5:Y$759,'PIB Mpal 2015-2020 Cons'!$A$5:$A$759,$W$2,'PIB Mpal 2015-2020 Cons'!$E$5:$E$759,$A84)</f>
        <v>146.77104162052046</v>
      </c>
      <c r="W84" s="185">
        <f t="shared" si="18"/>
        <v>0.001132429106176017</v>
      </c>
      <c r="X84" s="379">
        <f>INDEX(POBLACION!$C$4:$W$128,MATCH(A84,POBLACION!$A$4:$A$128,0),MATCH($W$2,POBLACION!$C$3:$W$3,0))</f>
        <v>15042</v>
      </c>
      <c r="Y84" s="369">
        <f t="shared" si="19"/>
        <v>8734.946042002688</v>
      </c>
      <c r="Z84" s="381">
        <f t="shared" si="20"/>
        <v>9757.415345068504</v>
      </c>
      <c r="AA84" s="384">
        <f t="shared" si="21"/>
        <v>3.941260226579068</v>
      </c>
      <c r="AB84" s="384">
        <f t="shared" si="21"/>
        <v>3.9893347920486897</v>
      </c>
    </row>
    <row r="85" spans="1:28" ht="15">
      <c r="A85" s="117" t="s">
        <v>264</v>
      </c>
      <c r="B85" s="114" t="s">
        <v>118</v>
      </c>
      <c r="C85" s="115" t="s">
        <v>421</v>
      </c>
      <c r="D85" s="114" t="s">
        <v>125</v>
      </c>
      <c r="E85" s="141">
        <f>SUMIFS('PIB Mpal 2015-2020 Cons'!H$5:H$759,'PIB Mpal 2015-2020 Cons'!$A$5:$A$759,$W$2,'PIB Mpal 2015-2020 Cons'!$E$5:$E$759,$A85)</f>
        <v>12.297642484136334</v>
      </c>
      <c r="F85" s="141">
        <f>SUMIFS('PIB Mpal 2015-2020 Cons'!I$5:I$759,'PIB Mpal 2015-2020 Cons'!$A$5:$A$759,$W$2,'PIB Mpal 2015-2020 Cons'!$E$5:$E$759,$A85)</f>
        <v>0</v>
      </c>
      <c r="G85" s="141">
        <f>SUMIFS('PIB Mpal 2015-2020 Cons'!K$5:K$759,'PIB Mpal 2015-2020 Cons'!$A$5:$A$759,$W$2,'PIB Mpal 2015-2020 Cons'!$E$5:$E$759,$A85)</f>
        <v>2.712289967996102</v>
      </c>
      <c r="H85" s="141">
        <f>SUMIFS('PIB Mpal 2015-2020 Cons'!L$5:L$759,'PIB Mpal 2015-2020 Cons'!$A$5:$A$759,$W$2,'PIB Mpal 2015-2020 Cons'!$E$5:$E$759,$A85)</f>
        <v>2.652918417383786</v>
      </c>
      <c r="I85" s="141">
        <f>SUMIFS('PIB Mpal 2015-2020 Cons'!N$5:N$759,'PIB Mpal 2015-2020 Cons'!$A$5:$A$759,$W$2,'PIB Mpal 2015-2020 Cons'!$E$5:$E$759,$A85)</f>
        <v>17.071921886191497</v>
      </c>
      <c r="J85" s="141">
        <f>SUMIFS('PIB Mpal 2015-2020 Cons'!O$5:O$759,'PIB Mpal 2015-2020 Cons'!$A$5:$A$759,$W$2,'PIB Mpal 2015-2020 Cons'!$E$5:$E$759,$A85)</f>
        <v>1.7851290833297124</v>
      </c>
      <c r="K85" s="141">
        <f>SUMIFS('PIB Mpal 2015-2020 Cons'!P$5:P$759,'PIB Mpal 2015-2020 Cons'!$A$5:$A$759,$W$2,'PIB Mpal 2015-2020 Cons'!$E$5:$E$759,$A85)</f>
        <v>0.40053310529974495</v>
      </c>
      <c r="L85" s="141">
        <f>SUMIFS('PIB Mpal 2015-2020 Cons'!Q$5:Q$759,'PIB Mpal 2015-2020 Cons'!$A$5:$A$759,$W$2,'PIB Mpal 2015-2020 Cons'!$E$5:$E$759,$A85)</f>
        <v>0.18411993231575569</v>
      </c>
      <c r="M85" s="141">
        <f>SUMIFS('PIB Mpal 2015-2020 Cons'!R$5:R$759,'PIB Mpal 2015-2020 Cons'!$A$5:$A$759,$W$2,'PIB Mpal 2015-2020 Cons'!$E$5:$E$759,$A85)</f>
        <v>3.1058811916720024</v>
      </c>
      <c r="N85" s="141">
        <f>SUMIFS('PIB Mpal 2015-2020 Cons'!S$5:S$759,'PIB Mpal 2015-2020 Cons'!$A$5:$A$759,$W$2,'PIB Mpal 2015-2020 Cons'!$E$5:$E$759,$A85)</f>
        <v>2.4608822392756013</v>
      </c>
      <c r="O85" s="141">
        <f>SUMIFS('PIB Mpal 2015-2020 Cons'!T$5:T$759,'PIB Mpal 2015-2020 Cons'!$A$5:$A$759,$W$2,'PIB Mpal 2015-2020 Cons'!$E$5:$E$759,$A85)</f>
        <v>3.0009365906682444</v>
      </c>
      <c r="P85" s="246">
        <f>SUMIFS('PIB Mpal 2015-2020 Cons'!U$5:U$759,'PIB Mpal 2015-2020 Cons'!$A$5:$A$759,$W$2,'PIB Mpal 2015-2020 Cons'!$E$5:$E$759,$A85)</f>
        <v>0.5567105243769656</v>
      </c>
      <c r="Q85" s="319">
        <f>SUMIFS('PIB Mpal 2015-2020 Cons'!J$5:J$759,'PIB Mpal 2015-2020 Cons'!$A$5:$A$759,$W$2,'PIB Mpal 2015-2020 Cons'!$E$5:$E$759,$A85)</f>
        <v>12.297642484136334</v>
      </c>
      <c r="R85" s="192">
        <f>SUMIFS('PIB Mpal 2015-2020 Cons'!M$5:M$759,'PIB Mpal 2015-2020 Cons'!$A$5:$A$759,$W$2,'PIB Mpal 2015-2020 Cons'!$E$5:$E$759,$A85)</f>
        <v>5.365208385379888</v>
      </c>
      <c r="S85" s="143">
        <f>SUMIFS('PIB Mpal 2015-2020 Cons'!V$5:V$759,'PIB Mpal 2015-2020 Cons'!$A$5:$A$759,$W$2,'PIB Mpal 2015-2020 Cons'!$E$5:$E$759,$A85)</f>
        <v>28.56611455312952</v>
      </c>
      <c r="T85" s="249">
        <f>SUMIFS('PIB Mpal 2015-2020 Cons'!W$5:W$759,'PIB Mpal 2015-2020 Cons'!$A$5:$A$759,$W$2,'PIB Mpal 2015-2020 Cons'!$E$5:$E$759,$A85)</f>
        <v>46.22896542264574</v>
      </c>
      <c r="U85" s="141">
        <f>SUMIFS('PIB Mpal 2015-2020 Cons'!X$5:X$759,'PIB Mpal 2015-2020 Cons'!$A$5:$A$759,$W$2,'PIB Mpal 2015-2020 Cons'!$E$5:$E$759,$A85)</f>
        <v>4.832295427063458</v>
      </c>
      <c r="V85" s="143">
        <f>SUMIFS('PIB Mpal 2015-2020 Cons'!Y$5:Y$759,'PIB Mpal 2015-2020 Cons'!$A$5:$A$759,$W$2,'PIB Mpal 2015-2020 Cons'!$E$5:$E$759,$A85)</f>
        <v>53.712237395155334</v>
      </c>
      <c r="W85" s="185">
        <f t="shared" si="18"/>
        <v>0.00041442303817244044</v>
      </c>
      <c r="X85" s="379">
        <f>INDEX(POBLACION!$C$4:$W$128,MATCH(A85,POBLACION!$A$4:$A$128,0),MATCH($W$2,POBLACION!$C$3:$W$3,0))</f>
        <v>4760</v>
      </c>
      <c r="Y85" s="369">
        <f t="shared" si="19"/>
        <v>9711.967525765911</v>
      </c>
      <c r="Z85" s="381">
        <f t="shared" si="20"/>
        <v>11284.08348637717</v>
      </c>
      <c r="AA85" s="384">
        <f t="shared" si="21"/>
        <v>3.9873072215684715</v>
      </c>
      <c r="AB85" s="384">
        <f t="shared" si="21"/>
        <v>4.052466290664717</v>
      </c>
    </row>
    <row r="86" spans="1:28" ht="15">
      <c r="A86" s="117" t="s">
        <v>265</v>
      </c>
      <c r="B86" s="114" t="s">
        <v>118</v>
      </c>
      <c r="C86" s="115" t="s">
        <v>370</v>
      </c>
      <c r="D86" s="114" t="s">
        <v>127</v>
      </c>
      <c r="E86" s="141">
        <f>SUMIFS('PIB Mpal 2015-2020 Cons'!H$5:H$759,'PIB Mpal 2015-2020 Cons'!$A$5:$A$759,$W$2,'PIB Mpal 2015-2020 Cons'!$E$5:$E$759,$A86)</f>
        <v>104.46915760653818</v>
      </c>
      <c r="F86" s="141">
        <f>SUMIFS('PIB Mpal 2015-2020 Cons'!I$5:I$759,'PIB Mpal 2015-2020 Cons'!$A$5:$A$759,$W$2,'PIB Mpal 2015-2020 Cons'!$E$5:$E$759,$A86)</f>
        <v>0</v>
      </c>
      <c r="G86" s="141">
        <f>SUMIFS('PIB Mpal 2015-2020 Cons'!K$5:K$759,'PIB Mpal 2015-2020 Cons'!$A$5:$A$759,$W$2,'PIB Mpal 2015-2020 Cons'!$E$5:$E$759,$A86)</f>
        <v>35.77048053374092</v>
      </c>
      <c r="H86" s="141">
        <f>SUMIFS('PIB Mpal 2015-2020 Cons'!L$5:L$759,'PIB Mpal 2015-2020 Cons'!$A$5:$A$759,$W$2,'PIB Mpal 2015-2020 Cons'!$E$5:$E$759,$A86)</f>
        <v>27.823628160281167</v>
      </c>
      <c r="I86" s="141">
        <f>SUMIFS('PIB Mpal 2015-2020 Cons'!N$5:N$759,'PIB Mpal 2015-2020 Cons'!$A$5:$A$759,$W$2,'PIB Mpal 2015-2020 Cons'!$E$5:$E$759,$A86)</f>
        <v>20.91139299489547</v>
      </c>
      <c r="J86" s="141">
        <f>SUMIFS('PIB Mpal 2015-2020 Cons'!O$5:O$759,'PIB Mpal 2015-2020 Cons'!$A$5:$A$759,$W$2,'PIB Mpal 2015-2020 Cons'!$E$5:$E$759,$A86)</f>
        <v>147.07843033260946</v>
      </c>
      <c r="K86" s="141">
        <f>SUMIFS('PIB Mpal 2015-2020 Cons'!P$5:P$759,'PIB Mpal 2015-2020 Cons'!$A$5:$A$759,$W$2,'PIB Mpal 2015-2020 Cons'!$E$5:$E$759,$A86)</f>
        <v>24.021045959912172</v>
      </c>
      <c r="L86" s="141">
        <f>SUMIFS('PIB Mpal 2015-2020 Cons'!Q$5:Q$759,'PIB Mpal 2015-2020 Cons'!$A$5:$A$759,$W$2,'PIB Mpal 2015-2020 Cons'!$E$5:$E$759,$A86)</f>
        <v>13.41406945080584</v>
      </c>
      <c r="M86" s="141">
        <f>SUMIFS('PIB Mpal 2015-2020 Cons'!R$5:R$759,'PIB Mpal 2015-2020 Cons'!$A$5:$A$759,$W$2,'PIB Mpal 2015-2020 Cons'!$E$5:$E$759,$A86)</f>
        <v>100.70488926808434</v>
      </c>
      <c r="N86" s="141">
        <f>SUMIFS('PIB Mpal 2015-2020 Cons'!S$5:S$759,'PIB Mpal 2015-2020 Cons'!$A$5:$A$759,$W$2,'PIB Mpal 2015-2020 Cons'!$E$5:$E$759,$A86)</f>
        <v>54.90584059573287</v>
      </c>
      <c r="O86" s="141">
        <f>SUMIFS('PIB Mpal 2015-2020 Cons'!T$5:T$759,'PIB Mpal 2015-2020 Cons'!$A$5:$A$759,$W$2,'PIB Mpal 2015-2020 Cons'!$E$5:$E$759,$A86)</f>
        <v>64.002275717723</v>
      </c>
      <c r="P86" s="246">
        <f>SUMIFS('PIB Mpal 2015-2020 Cons'!U$5:U$759,'PIB Mpal 2015-2020 Cons'!$A$5:$A$759,$W$2,'PIB Mpal 2015-2020 Cons'!$E$5:$E$759,$A86)</f>
        <v>27.803513536155265</v>
      </c>
      <c r="Q86" s="319">
        <f>SUMIFS('PIB Mpal 2015-2020 Cons'!J$5:J$759,'PIB Mpal 2015-2020 Cons'!$A$5:$A$759,$W$2,'PIB Mpal 2015-2020 Cons'!$E$5:$E$759,$A86)</f>
        <v>104.46915760653818</v>
      </c>
      <c r="R86" s="192">
        <f>SUMIFS('PIB Mpal 2015-2020 Cons'!M$5:M$759,'PIB Mpal 2015-2020 Cons'!$A$5:$A$759,$W$2,'PIB Mpal 2015-2020 Cons'!$E$5:$E$759,$A86)</f>
        <v>63.59410869402209</v>
      </c>
      <c r="S86" s="143">
        <f>SUMIFS('PIB Mpal 2015-2020 Cons'!V$5:V$759,'PIB Mpal 2015-2020 Cons'!$A$5:$A$759,$W$2,'PIB Mpal 2015-2020 Cons'!$E$5:$E$759,$A86)</f>
        <v>452.8414578559184</v>
      </c>
      <c r="T86" s="249">
        <f>SUMIFS('PIB Mpal 2015-2020 Cons'!W$5:W$759,'PIB Mpal 2015-2020 Cons'!$A$5:$A$759,$W$2,'PIB Mpal 2015-2020 Cons'!$E$5:$E$759,$A86)</f>
        <v>620.9047241564787</v>
      </c>
      <c r="U86" s="141">
        <f>SUMIFS('PIB Mpal 2015-2020 Cons'!X$5:X$759,'PIB Mpal 2015-2020 Cons'!$A$5:$A$759,$W$2,'PIB Mpal 2015-2020 Cons'!$E$5:$E$759,$A86)</f>
        <v>62.63507931137005</v>
      </c>
      <c r="V86" s="143">
        <f>SUMIFS('PIB Mpal 2015-2020 Cons'!Y$5:Y$759,'PIB Mpal 2015-2020 Cons'!$A$5:$A$759,$W$2,'PIB Mpal 2015-2020 Cons'!$E$5:$E$759,$A86)</f>
        <v>696.2054099904278</v>
      </c>
      <c r="W86" s="185">
        <f t="shared" si="18"/>
        <v>0.005371654118179529</v>
      </c>
      <c r="X86" s="379">
        <f>INDEX(POBLACION!$C$4:$W$128,MATCH(A86,POBLACION!$A$4:$A$128,0),MATCH($W$2,POBLACION!$C$3:$W$3,0))</f>
        <v>61122</v>
      </c>
      <c r="Y86" s="369">
        <f t="shared" si="19"/>
        <v>10158.44907163507</v>
      </c>
      <c r="Z86" s="381">
        <f t="shared" si="20"/>
        <v>11390.422597271487</v>
      </c>
      <c r="AA86" s="384">
        <f t="shared" si="21"/>
        <v>4.006827407648143</v>
      </c>
      <c r="AB86" s="384">
        <f t="shared" si="21"/>
        <v>4.056539837183439</v>
      </c>
    </row>
    <row r="87" spans="1:28" ht="15">
      <c r="A87" s="117" t="s">
        <v>266</v>
      </c>
      <c r="B87" s="114" t="s">
        <v>118</v>
      </c>
      <c r="C87" s="115" t="s">
        <v>421</v>
      </c>
      <c r="D87" s="114" t="s">
        <v>128</v>
      </c>
      <c r="E87" s="141">
        <f>SUMIFS('PIB Mpal 2015-2020 Cons'!H$5:H$759,'PIB Mpal 2015-2020 Cons'!$A$5:$A$759,$W$2,'PIB Mpal 2015-2020 Cons'!$E$5:$E$759,$A87)</f>
        <v>202.2582018803342</v>
      </c>
      <c r="F87" s="141">
        <f>SUMIFS('PIB Mpal 2015-2020 Cons'!I$5:I$759,'PIB Mpal 2015-2020 Cons'!$A$5:$A$759,$W$2,'PIB Mpal 2015-2020 Cons'!$E$5:$E$759,$A87)</f>
        <v>0</v>
      </c>
      <c r="G87" s="141">
        <f>SUMIFS('PIB Mpal 2015-2020 Cons'!K$5:K$759,'PIB Mpal 2015-2020 Cons'!$A$5:$A$759,$W$2,'PIB Mpal 2015-2020 Cons'!$E$5:$E$759,$A87)</f>
        <v>7.886909154060666</v>
      </c>
      <c r="H87" s="141">
        <f>SUMIFS('PIB Mpal 2015-2020 Cons'!L$5:L$759,'PIB Mpal 2015-2020 Cons'!$A$5:$A$759,$W$2,'PIB Mpal 2015-2020 Cons'!$E$5:$E$759,$A87)</f>
        <v>29.194885374529846</v>
      </c>
      <c r="I87" s="141">
        <f>SUMIFS('PIB Mpal 2015-2020 Cons'!N$5:N$759,'PIB Mpal 2015-2020 Cons'!$A$5:$A$759,$W$2,'PIB Mpal 2015-2020 Cons'!$E$5:$E$759,$A87)</f>
        <v>9.18897570757649</v>
      </c>
      <c r="J87" s="141">
        <f>SUMIFS('PIB Mpal 2015-2020 Cons'!O$5:O$759,'PIB Mpal 2015-2020 Cons'!$A$5:$A$759,$W$2,'PIB Mpal 2015-2020 Cons'!$E$5:$E$759,$A87)</f>
        <v>34.787659518880844</v>
      </c>
      <c r="K87" s="141">
        <f>SUMIFS('PIB Mpal 2015-2020 Cons'!P$5:P$759,'PIB Mpal 2015-2020 Cons'!$A$5:$A$759,$W$2,'PIB Mpal 2015-2020 Cons'!$E$5:$E$759,$A87)</f>
        <v>6.713388383788323</v>
      </c>
      <c r="L87" s="141">
        <f>SUMIFS('PIB Mpal 2015-2020 Cons'!Q$5:Q$759,'PIB Mpal 2015-2020 Cons'!$A$5:$A$759,$W$2,'PIB Mpal 2015-2020 Cons'!$E$5:$E$759,$A87)</f>
        <v>4.218059296170141</v>
      </c>
      <c r="M87" s="141">
        <f>SUMIFS('PIB Mpal 2015-2020 Cons'!R$5:R$759,'PIB Mpal 2015-2020 Cons'!$A$5:$A$759,$W$2,'PIB Mpal 2015-2020 Cons'!$E$5:$E$759,$A87)</f>
        <v>31.11725992960175</v>
      </c>
      <c r="N87" s="141">
        <f>SUMIFS('PIB Mpal 2015-2020 Cons'!S$5:S$759,'PIB Mpal 2015-2020 Cons'!$A$5:$A$759,$W$2,'PIB Mpal 2015-2020 Cons'!$E$5:$E$759,$A87)</f>
        <v>18.006111416811255</v>
      </c>
      <c r="O87" s="141">
        <f>SUMIFS('PIB Mpal 2015-2020 Cons'!T$5:T$759,'PIB Mpal 2015-2020 Cons'!$A$5:$A$759,$W$2,'PIB Mpal 2015-2020 Cons'!$E$5:$E$759,$A87)</f>
        <v>24.6357688424323</v>
      </c>
      <c r="P87" s="246">
        <f>SUMIFS('PIB Mpal 2015-2020 Cons'!U$5:U$759,'PIB Mpal 2015-2020 Cons'!$A$5:$A$759,$W$2,'PIB Mpal 2015-2020 Cons'!$E$5:$E$759,$A87)</f>
        <v>6.448497056226246</v>
      </c>
      <c r="Q87" s="319">
        <f>SUMIFS('PIB Mpal 2015-2020 Cons'!J$5:J$759,'PIB Mpal 2015-2020 Cons'!$A$5:$A$759,$W$2,'PIB Mpal 2015-2020 Cons'!$E$5:$E$759,$A87)</f>
        <v>202.2582018803342</v>
      </c>
      <c r="R87" s="192">
        <f>SUMIFS('PIB Mpal 2015-2020 Cons'!M$5:M$759,'PIB Mpal 2015-2020 Cons'!$A$5:$A$759,$W$2,'PIB Mpal 2015-2020 Cons'!$E$5:$E$759,$A87)</f>
        <v>37.081794528590514</v>
      </c>
      <c r="S87" s="143">
        <f>SUMIFS('PIB Mpal 2015-2020 Cons'!V$5:V$759,'PIB Mpal 2015-2020 Cons'!$A$5:$A$759,$W$2,'PIB Mpal 2015-2020 Cons'!$E$5:$E$759,$A87)</f>
        <v>135.11572015148732</v>
      </c>
      <c r="T87" s="249">
        <f>SUMIFS('PIB Mpal 2015-2020 Cons'!W$5:W$759,'PIB Mpal 2015-2020 Cons'!$A$5:$A$759,$W$2,'PIB Mpal 2015-2020 Cons'!$E$5:$E$759,$A87)</f>
        <v>374.45571656041204</v>
      </c>
      <c r="U87" s="141">
        <f>SUMIFS('PIB Mpal 2015-2020 Cons'!X$5:X$759,'PIB Mpal 2015-2020 Cons'!$A$5:$A$759,$W$2,'PIB Mpal 2015-2020 Cons'!$E$5:$E$759,$A87)</f>
        <v>38.81860862278311</v>
      </c>
      <c r="V87" s="143">
        <f>SUMIFS('PIB Mpal 2015-2020 Cons'!Y$5:Y$759,'PIB Mpal 2015-2020 Cons'!$A$5:$A$759,$W$2,'PIB Mpal 2015-2020 Cons'!$E$5:$E$759,$A87)</f>
        <v>431.4790771504901</v>
      </c>
      <c r="W87" s="185">
        <f t="shared" si="18"/>
        <v>0.003329127192096367</v>
      </c>
      <c r="X87" s="379">
        <f>INDEX(POBLACION!$C$4:$W$128,MATCH(A87,POBLACION!$A$4:$A$128,0),MATCH($W$2,POBLACION!$C$3:$W$3,0))</f>
        <v>21427</v>
      </c>
      <c r="Y87" s="369">
        <f t="shared" si="19"/>
        <v>17475.88167080842</v>
      </c>
      <c r="Z87" s="381">
        <f t="shared" si="20"/>
        <v>20137.16699260233</v>
      </c>
      <c r="AA87" s="384">
        <f t="shared" si="21"/>
        <v>4.242439095439629</v>
      </c>
      <c r="AB87" s="384">
        <f t="shared" si="21"/>
        <v>4.303998371578929</v>
      </c>
    </row>
    <row r="88" spans="1:28" ht="15">
      <c r="A88" s="117" t="s">
        <v>267</v>
      </c>
      <c r="B88" s="114" t="s">
        <v>118</v>
      </c>
      <c r="C88" s="115" t="s">
        <v>370</v>
      </c>
      <c r="D88" s="114" t="s">
        <v>129</v>
      </c>
      <c r="E88" s="141">
        <f>SUMIFS('PIB Mpal 2015-2020 Cons'!H$5:H$759,'PIB Mpal 2015-2020 Cons'!$A$5:$A$759,$W$2,'PIB Mpal 2015-2020 Cons'!$E$5:$E$759,$A88)</f>
        <v>43.17900287251082</v>
      </c>
      <c r="F88" s="141">
        <f>SUMIFS('PIB Mpal 2015-2020 Cons'!I$5:I$759,'PIB Mpal 2015-2020 Cons'!$A$5:$A$759,$W$2,'PIB Mpal 2015-2020 Cons'!$E$5:$E$759,$A88)</f>
        <v>0</v>
      </c>
      <c r="G88" s="141">
        <f>SUMIFS('PIB Mpal 2015-2020 Cons'!K$5:K$759,'PIB Mpal 2015-2020 Cons'!$A$5:$A$759,$W$2,'PIB Mpal 2015-2020 Cons'!$E$5:$E$759,$A88)</f>
        <v>20.035815815369432</v>
      </c>
      <c r="H88" s="141">
        <f>SUMIFS('PIB Mpal 2015-2020 Cons'!L$5:L$759,'PIB Mpal 2015-2020 Cons'!$A$5:$A$759,$W$2,'PIB Mpal 2015-2020 Cons'!$E$5:$E$759,$A88)</f>
        <v>28.89045582093425</v>
      </c>
      <c r="I88" s="141">
        <f>SUMIFS('PIB Mpal 2015-2020 Cons'!N$5:N$759,'PIB Mpal 2015-2020 Cons'!$A$5:$A$759,$W$2,'PIB Mpal 2015-2020 Cons'!$E$5:$E$759,$A88)</f>
        <v>39.29100431409135</v>
      </c>
      <c r="J88" s="141">
        <f>SUMIFS('PIB Mpal 2015-2020 Cons'!O$5:O$759,'PIB Mpal 2015-2020 Cons'!$A$5:$A$759,$W$2,'PIB Mpal 2015-2020 Cons'!$E$5:$E$759,$A88)</f>
        <v>78.2873375610651</v>
      </c>
      <c r="K88" s="141">
        <f>SUMIFS('PIB Mpal 2015-2020 Cons'!P$5:P$759,'PIB Mpal 2015-2020 Cons'!$A$5:$A$759,$W$2,'PIB Mpal 2015-2020 Cons'!$E$5:$E$759,$A88)</f>
        <v>17.354814601636345</v>
      </c>
      <c r="L88" s="141">
        <f>SUMIFS('PIB Mpal 2015-2020 Cons'!Q$5:Q$759,'PIB Mpal 2015-2020 Cons'!$A$5:$A$759,$W$2,'PIB Mpal 2015-2020 Cons'!$E$5:$E$759,$A88)</f>
        <v>9.21168893877523</v>
      </c>
      <c r="M88" s="141">
        <f>SUMIFS('PIB Mpal 2015-2020 Cons'!R$5:R$759,'PIB Mpal 2015-2020 Cons'!$A$5:$A$759,$W$2,'PIB Mpal 2015-2020 Cons'!$E$5:$E$759,$A88)</f>
        <v>92.5958419900134</v>
      </c>
      <c r="N88" s="141">
        <f>SUMIFS('PIB Mpal 2015-2020 Cons'!S$5:S$759,'PIB Mpal 2015-2020 Cons'!$A$5:$A$759,$W$2,'PIB Mpal 2015-2020 Cons'!$E$5:$E$759,$A88)</f>
        <v>39.57874109203311</v>
      </c>
      <c r="O88" s="141">
        <f>SUMIFS('PIB Mpal 2015-2020 Cons'!T$5:T$759,'PIB Mpal 2015-2020 Cons'!$A$5:$A$759,$W$2,'PIB Mpal 2015-2020 Cons'!$E$5:$E$759,$A88)</f>
        <v>45.05441639988484</v>
      </c>
      <c r="P88" s="246">
        <f>SUMIFS('PIB Mpal 2015-2020 Cons'!U$5:U$759,'PIB Mpal 2015-2020 Cons'!$A$5:$A$759,$W$2,'PIB Mpal 2015-2020 Cons'!$E$5:$E$759,$A88)</f>
        <v>11.339402012404994</v>
      </c>
      <c r="Q88" s="319">
        <f>SUMIFS('PIB Mpal 2015-2020 Cons'!J$5:J$759,'PIB Mpal 2015-2020 Cons'!$A$5:$A$759,$W$2,'PIB Mpal 2015-2020 Cons'!$E$5:$E$759,$A88)</f>
        <v>43.17900287251082</v>
      </c>
      <c r="R88" s="192">
        <f>SUMIFS('PIB Mpal 2015-2020 Cons'!M$5:M$759,'PIB Mpal 2015-2020 Cons'!$A$5:$A$759,$W$2,'PIB Mpal 2015-2020 Cons'!$E$5:$E$759,$A88)</f>
        <v>48.92627163630368</v>
      </c>
      <c r="S88" s="143">
        <f>SUMIFS('PIB Mpal 2015-2020 Cons'!V$5:V$759,'PIB Mpal 2015-2020 Cons'!$A$5:$A$759,$W$2,'PIB Mpal 2015-2020 Cons'!$E$5:$E$759,$A88)</f>
        <v>332.71324690990434</v>
      </c>
      <c r="T88" s="249">
        <f>SUMIFS('PIB Mpal 2015-2020 Cons'!W$5:W$759,'PIB Mpal 2015-2020 Cons'!$A$5:$A$759,$W$2,'PIB Mpal 2015-2020 Cons'!$E$5:$E$759,$A88)</f>
        <v>424.81852141871883</v>
      </c>
      <c r="U88" s="141">
        <f>SUMIFS('PIB Mpal 2015-2020 Cons'!X$5:X$759,'PIB Mpal 2015-2020 Cons'!$A$5:$A$759,$W$2,'PIB Mpal 2015-2020 Cons'!$E$5:$E$759,$A88)</f>
        <v>42.66191185188674</v>
      </c>
      <c r="V88" s="143">
        <f>SUMIFS('PIB Mpal 2015-2020 Cons'!Y$5:Y$759,'PIB Mpal 2015-2020 Cons'!$A$5:$A$759,$W$2,'PIB Mpal 2015-2020 Cons'!$E$5:$E$759,$A88)</f>
        <v>474.19838860569826</v>
      </c>
      <c r="W88" s="185">
        <f t="shared" si="18"/>
        <v>0.003658733026827409</v>
      </c>
      <c r="X88" s="379">
        <f>INDEX(POBLACION!$C$4:$W$128,MATCH(A88,POBLACION!$A$4:$A$128,0),MATCH($W$2,POBLACION!$C$3:$W$3,0))</f>
        <v>24185</v>
      </c>
      <c r="Y88" s="369">
        <f t="shared" si="19"/>
        <v>17565.371983407847</v>
      </c>
      <c r="Z88" s="381">
        <f t="shared" si="20"/>
        <v>19607.12791423189</v>
      </c>
      <c r="AA88" s="384">
        <f t="shared" si="21"/>
        <v>4.244657351317386</v>
      </c>
      <c r="AB88" s="384">
        <f t="shared" si="21"/>
        <v>4.2924139821251135</v>
      </c>
    </row>
    <row r="89" spans="1:28" ht="15">
      <c r="A89" s="117" t="s">
        <v>268</v>
      </c>
      <c r="B89" s="114" t="s">
        <v>118</v>
      </c>
      <c r="C89" s="115" t="s">
        <v>379</v>
      </c>
      <c r="D89" s="114" t="s">
        <v>130</v>
      </c>
      <c r="E89" s="141">
        <f>SUMIFS('PIB Mpal 2015-2020 Cons'!H$5:H$759,'PIB Mpal 2015-2020 Cons'!$A$5:$A$759,$W$2,'PIB Mpal 2015-2020 Cons'!$E$5:$E$759,$A89)</f>
        <v>95.80952324324278</v>
      </c>
      <c r="F89" s="141">
        <f>SUMIFS('PIB Mpal 2015-2020 Cons'!I$5:I$759,'PIB Mpal 2015-2020 Cons'!$A$5:$A$759,$W$2,'PIB Mpal 2015-2020 Cons'!$E$5:$E$759,$A89)</f>
        <v>0</v>
      </c>
      <c r="G89" s="141">
        <f>SUMIFS('PIB Mpal 2015-2020 Cons'!K$5:K$759,'PIB Mpal 2015-2020 Cons'!$A$5:$A$759,$W$2,'PIB Mpal 2015-2020 Cons'!$E$5:$E$759,$A89)</f>
        <v>30.99418124124863</v>
      </c>
      <c r="H89" s="141">
        <f>SUMIFS('PIB Mpal 2015-2020 Cons'!L$5:L$759,'PIB Mpal 2015-2020 Cons'!$A$5:$A$759,$W$2,'PIB Mpal 2015-2020 Cons'!$E$5:$E$759,$A89)</f>
        <v>13.836059272948479</v>
      </c>
      <c r="I89" s="141">
        <f>SUMIFS('PIB Mpal 2015-2020 Cons'!N$5:N$759,'PIB Mpal 2015-2020 Cons'!$A$5:$A$759,$W$2,'PIB Mpal 2015-2020 Cons'!$E$5:$E$759,$A89)</f>
        <v>5.649538724934953</v>
      </c>
      <c r="J89" s="141">
        <f>SUMIFS('PIB Mpal 2015-2020 Cons'!O$5:O$759,'PIB Mpal 2015-2020 Cons'!$A$5:$A$759,$W$2,'PIB Mpal 2015-2020 Cons'!$E$5:$E$759,$A89)</f>
        <v>71.07800427317773</v>
      </c>
      <c r="K89" s="141">
        <f>SUMIFS('PIB Mpal 2015-2020 Cons'!P$5:P$759,'PIB Mpal 2015-2020 Cons'!$A$5:$A$759,$W$2,'PIB Mpal 2015-2020 Cons'!$E$5:$E$759,$A89)</f>
        <v>10.499699741145553</v>
      </c>
      <c r="L89" s="141">
        <f>SUMIFS('PIB Mpal 2015-2020 Cons'!Q$5:Q$759,'PIB Mpal 2015-2020 Cons'!$A$5:$A$759,$W$2,'PIB Mpal 2015-2020 Cons'!$E$5:$E$759,$A89)</f>
        <v>12.13086209871841</v>
      </c>
      <c r="M89" s="141">
        <f>SUMIFS('PIB Mpal 2015-2020 Cons'!R$5:R$759,'PIB Mpal 2015-2020 Cons'!$A$5:$A$759,$W$2,'PIB Mpal 2015-2020 Cons'!$E$5:$E$759,$A89)</f>
        <v>41.65224137564265</v>
      </c>
      <c r="N89" s="141">
        <f>SUMIFS('PIB Mpal 2015-2020 Cons'!S$5:S$759,'PIB Mpal 2015-2020 Cons'!$A$5:$A$759,$W$2,'PIB Mpal 2015-2020 Cons'!$E$5:$E$759,$A89)</f>
        <v>32.389289884894744</v>
      </c>
      <c r="O89" s="141">
        <f>SUMIFS('PIB Mpal 2015-2020 Cons'!T$5:T$759,'PIB Mpal 2015-2020 Cons'!$A$5:$A$759,$W$2,'PIB Mpal 2015-2020 Cons'!$E$5:$E$759,$A89)</f>
        <v>50.87366767156557</v>
      </c>
      <c r="P89" s="246">
        <f>SUMIFS('PIB Mpal 2015-2020 Cons'!U$5:U$759,'PIB Mpal 2015-2020 Cons'!$A$5:$A$759,$W$2,'PIB Mpal 2015-2020 Cons'!$E$5:$E$759,$A89)</f>
        <v>10.861009063766318</v>
      </c>
      <c r="Q89" s="319">
        <f>SUMIFS('PIB Mpal 2015-2020 Cons'!J$5:J$759,'PIB Mpal 2015-2020 Cons'!$A$5:$A$759,$W$2,'PIB Mpal 2015-2020 Cons'!$E$5:$E$759,$A89)</f>
        <v>95.80952324324278</v>
      </c>
      <c r="R89" s="192">
        <f>SUMIFS('PIB Mpal 2015-2020 Cons'!M$5:M$759,'PIB Mpal 2015-2020 Cons'!$A$5:$A$759,$W$2,'PIB Mpal 2015-2020 Cons'!$E$5:$E$759,$A89)</f>
        <v>44.83024051419711</v>
      </c>
      <c r="S89" s="143">
        <f>SUMIFS('PIB Mpal 2015-2020 Cons'!V$5:V$759,'PIB Mpal 2015-2020 Cons'!$A$5:$A$759,$W$2,'PIB Mpal 2015-2020 Cons'!$E$5:$E$759,$A89)</f>
        <v>235.13431283384594</v>
      </c>
      <c r="T89" s="249">
        <f>SUMIFS('PIB Mpal 2015-2020 Cons'!W$5:W$759,'PIB Mpal 2015-2020 Cons'!$A$5:$A$759,$W$2,'PIB Mpal 2015-2020 Cons'!$E$5:$E$759,$A89)</f>
        <v>375.77407659128585</v>
      </c>
      <c r="U89" s="141">
        <f>SUMIFS('PIB Mpal 2015-2020 Cons'!X$5:X$759,'PIB Mpal 2015-2020 Cons'!$A$5:$A$759,$W$2,'PIB Mpal 2015-2020 Cons'!$E$5:$E$759,$A89)</f>
        <v>38.0472164088861</v>
      </c>
      <c r="V89" s="143">
        <f>SUMIFS('PIB Mpal 2015-2020 Cons'!Y$5:Y$759,'PIB Mpal 2015-2020 Cons'!$A$5:$A$759,$W$2,'PIB Mpal 2015-2020 Cons'!$E$5:$E$759,$A89)</f>
        <v>422.90483920024525</v>
      </c>
      <c r="W89" s="185">
        <f t="shared" si="18"/>
        <v>0.003262971658205417</v>
      </c>
      <c r="X89" s="379">
        <f>INDEX(POBLACION!$C$4:$W$128,MATCH(A89,POBLACION!$A$4:$A$128,0),MATCH($W$2,POBLACION!$C$3:$W$3,0))</f>
        <v>36043</v>
      </c>
      <c r="Y89" s="369">
        <f t="shared" si="19"/>
        <v>10425.715855819044</v>
      </c>
      <c r="Z89" s="381">
        <f t="shared" si="20"/>
        <v>11733.341819500189</v>
      </c>
      <c r="AA89" s="384">
        <f t="shared" si="21"/>
        <v>4.018105884418791</v>
      </c>
      <c r="AB89" s="384">
        <f t="shared" si="21"/>
        <v>4.06942172286308</v>
      </c>
    </row>
    <row r="90" spans="1:28" ht="15">
      <c r="A90" s="117" t="s">
        <v>269</v>
      </c>
      <c r="B90" s="114" t="s">
        <v>118</v>
      </c>
      <c r="C90" s="115" t="s">
        <v>421</v>
      </c>
      <c r="D90" s="114" t="s">
        <v>131</v>
      </c>
      <c r="E90" s="141">
        <f>SUMIFS('PIB Mpal 2015-2020 Cons'!H$5:H$759,'PIB Mpal 2015-2020 Cons'!$A$5:$A$759,$W$2,'PIB Mpal 2015-2020 Cons'!$E$5:$E$759,$A90)</f>
        <v>14.870063347748069</v>
      </c>
      <c r="F90" s="141">
        <f>SUMIFS('PIB Mpal 2015-2020 Cons'!I$5:I$759,'PIB Mpal 2015-2020 Cons'!$A$5:$A$759,$W$2,'PIB Mpal 2015-2020 Cons'!$E$5:$E$759,$A90)</f>
        <v>0</v>
      </c>
      <c r="G90" s="141">
        <f>SUMIFS('PIB Mpal 2015-2020 Cons'!K$5:K$759,'PIB Mpal 2015-2020 Cons'!$A$5:$A$759,$W$2,'PIB Mpal 2015-2020 Cons'!$E$5:$E$759,$A90)</f>
        <v>1.7398720497759927</v>
      </c>
      <c r="H90" s="141">
        <f>SUMIFS('PIB Mpal 2015-2020 Cons'!L$5:L$759,'PIB Mpal 2015-2020 Cons'!$A$5:$A$759,$W$2,'PIB Mpal 2015-2020 Cons'!$E$5:$E$759,$A90)</f>
        <v>5.30964131895989</v>
      </c>
      <c r="I90" s="141">
        <f>SUMIFS('PIB Mpal 2015-2020 Cons'!N$5:N$759,'PIB Mpal 2015-2020 Cons'!$A$5:$A$759,$W$2,'PIB Mpal 2015-2020 Cons'!$E$5:$E$759,$A90)</f>
        <v>15.057320004796072</v>
      </c>
      <c r="J90" s="141">
        <f>SUMIFS('PIB Mpal 2015-2020 Cons'!O$5:O$759,'PIB Mpal 2015-2020 Cons'!$A$5:$A$759,$W$2,'PIB Mpal 2015-2020 Cons'!$E$5:$E$759,$A90)</f>
        <v>5.1840749064420875</v>
      </c>
      <c r="K90" s="141">
        <f>SUMIFS('PIB Mpal 2015-2020 Cons'!P$5:P$759,'PIB Mpal 2015-2020 Cons'!$A$5:$A$759,$W$2,'PIB Mpal 2015-2020 Cons'!$E$5:$E$759,$A90)</f>
        <v>1.5669385818276365</v>
      </c>
      <c r="L90" s="141">
        <f>SUMIFS('PIB Mpal 2015-2020 Cons'!Q$5:Q$759,'PIB Mpal 2015-2020 Cons'!$A$5:$A$759,$W$2,'PIB Mpal 2015-2020 Cons'!$E$5:$E$759,$A90)</f>
        <v>1.0766026575232337</v>
      </c>
      <c r="M90" s="141">
        <f>SUMIFS('PIB Mpal 2015-2020 Cons'!R$5:R$759,'PIB Mpal 2015-2020 Cons'!$A$5:$A$759,$W$2,'PIB Mpal 2015-2020 Cons'!$E$5:$E$759,$A90)</f>
        <v>14.873127081094422</v>
      </c>
      <c r="N90" s="141">
        <f>SUMIFS('PIB Mpal 2015-2020 Cons'!S$5:S$759,'PIB Mpal 2015-2020 Cons'!$A$5:$A$759,$W$2,'PIB Mpal 2015-2020 Cons'!$E$5:$E$759,$A90)</f>
        <v>5.5874664749807925</v>
      </c>
      <c r="O90" s="141">
        <f>SUMIFS('PIB Mpal 2015-2020 Cons'!T$5:T$759,'PIB Mpal 2015-2020 Cons'!$A$5:$A$759,$W$2,'PIB Mpal 2015-2020 Cons'!$E$5:$E$759,$A90)</f>
        <v>8.42608165985158</v>
      </c>
      <c r="P90" s="246">
        <f>SUMIFS('PIB Mpal 2015-2020 Cons'!U$5:U$759,'PIB Mpal 2015-2020 Cons'!$A$5:$A$759,$W$2,'PIB Mpal 2015-2020 Cons'!$E$5:$E$759,$A90)</f>
        <v>1.7125530138083762</v>
      </c>
      <c r="Q90" s="319">
        <f>SUMIFS('PIB Mpal 2015-2020 Cons'!J$5:J$759,'PIB Mpal 2015-2020 Cons'!$A$5:$A$759,$W$2,'PIB Mpal 2015-2020 Cons'!$E$5:$E$759,$A90)</f>
        <v>14.870063347748069</v>
      </c>
      <c r="R90" s="192">
        <f>SUMIFS('PIB Mpal 2015-2020 Cons'!M$5:M$759,'PIB Mpal 2015-2020 Cons'!$A$5:$A$759,$W$2,'PIB Mpal 2015-2020 Cons'!$E$5:$E$759,$A90)</f>
        <v>7.049513368735882</v>
      </c>
      <c r="S90" s="143">
        <f>SUMIFS('PIB Mpal 2015-2020 Cons'!V$5:V$759,'PIB Mpal 2015-2020 Cons'!$A$5:$A$759,$W$2,'PIB Mpal 2015-2020 Cons'!$E$5:$E$759,$A90)</f>
        <v>53.4841643803242</v>
      </c>
      <c r="T90" s="249">
        <f>SUMIFS('PIB Mpal 2015-2020 Cons'!W$5:W$759,'PIB Mpal 2015-2020 Cons'!$A$5:$A$759,$W$2,'PIB Mpal 2015-2020 Cons'!$E$5:$E$759,$A90)</f>
        <v>75.40374109680815</v>
      </c>
      <c r="U90" s="141">
        <f>SUMIFS('PIB Mpal 2015-2020 Cons'!X$5:X$759,'PIB Mpal 2015-2020 Cons'!$A$5:$A$759,$W$2,'PIB Mpal 2015-2020 Cons'!$E$5:$E$759,$A90)</f>
        <v>7.698078350456353</v>
      </c>
      <c r="V90" s="143">
        <f>SUMIFS('PIB Mpal 2015-2020 Cons'!Y$5:Y$759,'PIB Mpal 2015-2020 Cons'!$A$5:$A$759,$W$2,'PIB Mpal 2015-2020 Cons'!$E$5:$E$759,$A90)</f>
        <v>85.56616934404423</v>
      </c>
      <c r="W90" s="185">
        <f t="shared" si="18"/>
        <v>0.0006601957688609481</v>
      </c>
      <c r="X90" s="379">
        <f>INDEX(POBLACION!$C$4:$W$128,MATCH(A90,POBLACION!$A$4:$A$128,0),MATCH($W$2,POBLACION!$C$3:$W$3,0))</f>
        <v>9870</v>
      </c>
      <c r="Y90" s="369">
        <f t="shared" si="19"/>
        <v>7639.690080730309</v>
      </c>
      <c r="Z90" s="381">
        <f t="shared" si="20"/>
        <v>8669.318069305393</v>
      </c>
      <c r="AA90" s="384">
        <f t="shared" si="21"/>
        <v>3.8830757409109378</v>
      </c>
      <c r="AB90" s="384">
        <f t="shared" si="21"/>
        <v>3.93798493710881</v>
      </c>
    </row>
    <row r="91" spans="1:28" ht="15">
      <c r="A91" s="117" t="s">
        <v>270</v>
      </c>
      <c r="B91" s="114" t="s">
        <v>118</v>
      </c>
      <c r="C91" s="115" t="s">
        <v>370</v>
      </c>
      <c r="D91" s="114" t="s">
        <v>132</v>
      </c>
      <c r="E91" s="141">
        <f>SUMIFS('PIB Mpal 2015-2020 Cons'!H$5:H$759,'PIB Mpal 2015-2020 Cons'!$A$5:$A$759,$W$2,'PIB Mpal 2015-2020 Cons'!$E$5:$E$759,$A91)</f>
        <v>76.02240279611856</v>
      </c>
      <c r="F91" s="141">
        <f>SUMIFS('PIB Mpal 2015-2020 Cons'!I$5:I$759,'PIB Mpal 2015-2020 Cons'!$A$5:$A$759,$W$2,'PIB Mpal 2015-2020 Cons'!$E$5:$E$759,$A91)</f>
        <v>0</v>
      </c>
      <c r="G91" s="141">
        <f>SUMIFS('PIB Mpal 2015-2020 Cons'!K$5:K$759,'PIB Mpal 2015-2020 Cons'!$A$5:$A$759,$W$2,'PIB Mpal 2015-2020 Cons'!$E$5:$E$759,$A91)</f>
        <v>508.7774500969115</v>
      </c>
      <c r="H91" s="141">
        <f>SUMIFS('PIB Mpal 2015-2020 Cons'!L$5:L$759,'PIB Mpal 2015-2020 Cons'!$A$5:$A$759,$W$2,'PIB Mpal 2015-2020 Cons'!$E$5:$E$759,$A91)</f>
        <v>207.64714990298535</v>
      </c>
      <c r="I91" s="141">
        <f>SUMIFS('PIB Mpal 2015-2020 Cons'!N$5:N$759,'PIB Mpal 2015-2020 Cons'!$A$5:$A$759,$W$2,'PIB Mpal 2015-2020 Cons'!$E$5:$E$759,$A91)</f>
        <v>13.156789182433617</v>
      </c>
      <c r="J91" s="141">
        <f>SUMIFS('PIB Mpal 2015-2020 Cons'!O$5:O$759,'PIB Mpal 2015-2020 Cons'!$A$5:$A$759,$W$2,'PIB Mpal 2015-2020 Cons'!$E$5:$E$759,$A91)</f>
        <v>145.62506825499102</v>
      </c>
      <c r="K91" s="141">
        <f>SUMIFS('PIB Mpal 2015-2020 Cons'!P$5:P$759,'PIB Mpal 2015-2020 Cons'!$A$5:$A$759,$W$2,'PIB Mpal 2015-2020 Cons'!$E$5:$E$759,$A91)</f>
        <v>25.67979398035861</v>
      </c>
      <c r="L91" s="141">
        <f>SUMIFS('PIB Mpal 2015-2020 Cons'!Q$5:Q$759,'PIB Mpal 2015-2020 Cons'!$A$5:$A$759,$W$2,'PIB Mpal 2015-2020 Cons'!$E$5:$E$759,$A91)</f>
        <v>14.75326013950781</v>
      </c>
      <c r="M91" s="141">
        <f>SUMIFS('PIB Mpal 2015-2020 Cons'!R$5:R$759,'PIB Mpal 2015-2020 Cons'!$A$5:$A$759,$W$2,'PIB Mpal 2015-2020 Cons'!$E$5:$E$759,$A91)</f>
        <v>98.13996805922672</v>
      </c>
      <c r="N91" s="141">
        <f>SUMIFS('PIB Mpal 2015-2020 Cons'!S$5:S$759,'PIB Mpal 2015-2020 Cons'!$A$5:$A$759,$W$2,'PIB Mpal 2015-2020 Cons'!$E$5:$E$759,$A91)</f>
        <v>89.37022204559015</v>
      </c>
      <c r="O91" s="141">
        <f>SUMIFS('PIB Mpal 2015-2020 Cons'!T$5:T$759,'PIB Mpal 2015-2020 Cons'!$A$5:$A$759,$W$2,'PIB Mpal 2015-2020 Cons'!$E$5:$E$759,$A91)</f>
        <v>67.28255632648518</v>
      </c>
      <c r="P91" s="246">
        <f>SUMIFS('PIB Mpal 2015-2020 Cons'!U$5:U$759,'PIB Mpal 2015-2020 Cons'!$A$5:$A$759,$W$2,'PIB Mpal 2015-2020 Cons'!$E$5:$E$759,$A91)</f>
        <v>23.045590878593405</v>
      </c>
      <c r="Q91" s="319">
        <f>SUMIFS('PIB Mpal 2015-2020 Cons'!J$5:J$759,'PIB Mpal 2015-2020 Cons'!$A$5:$A$759,$W$2,'PIB Mpal 2015-2020 Cons'!$E$5:$E$759,$A91)</f>
        <v>76.02240279611856</v>
      </c>
      <c r="R91" s="192">
        <f>SUMIFS('PIB Mpal 2015-2020 Cons'!M$5:M$759,'PIB Mpal 2015-2020 Cons'!$A$5:$A$759,$W$2,'PIB Mpal 2015-2020 Cons'!$E$5:$E$759,$A91)</f>
        <v>716.4245999998968</v>
      </c>
      <c r="S91" s="143">
        <f>SUMIFS('PIB Mpal 2015-2020 Cons'!V$5:V$759,'PIB Mpal 2015-2020 Cons'!$A$5:$A$759,$W$2,'PIB Mpal 2015-2020 Cons'!$E$5:$E$759,$A91)</f>
        <v>477.0532488671865</v>
      </c>
      <c r="T91" s="249">
        <f>SUMIFS('PIB Mpal 2015-2020 Cons'!W$5:W$759,'PIB Mpal 2015-2020 Cons'!$A$5:$A$759,$W$2,'PIB Mpal 2015-2020 Cons'!$E$5:$E$759,$A91)</f>
        <v>1269.5002516632019</v>
      </c>
      <c r="U91" s="141">
        <f>SUMIFS('PIB Mpal 2015-2020 Cons'!X$5:X$759,'PIB Mpal 2015-2020 Cons'!$A$5:$A$759,$W$2,'PIB Mpal 2015-2020 Cons'!$E$5:$E$759,$A91)</f>
        <v>120.96896412221955</v>
      </c>
      <c r="V91" s="143">
        <f>SUMIFS('PIB Mpal 2015-2020 Cons'!Y$5:Y$759,'PIB Mpal 2015-2020 Cons'!$A$5:$A$759,$W$2,'PIB Mpal 2015-2020 Cons'!$E$5:$E$759,$A91)</f>
        <v>1344.601948569364</v>
      </c>
      <c r="W91" s="185">
        <f t="shared" si="18"/>
        <v>0.01037443330761269</v>
      </c>
      <c r="X91" s="379">
        <f>INDEX(POBLACION!$C$4:$W$128,MATCH(A91,POBLACION!$A$4:$A$128,0),MATCH($W$2,POBLACION!$C$3:$W$3,0))</f>
        <v>56774</v>
      </c>
      <c r="Y91" s="369">
        <f t="shared" si="19"/>
        <v>22360.592025631486</v>
      </c>
      <c r="Z91" s="381">
        <f t="shared" si="20"/>
        <v>23683.41051483714</v>
      </c>
      <c r="AA91" s="384">
        <f t="shared" si="21"/>
        <v>4.349483297875439</v>
      </c>
      <c r="AB91" s="384">
        <f t="shared" si="21"/>
        <v>4.374444242861768</v>
      </c>
    </row>
    <row r="92" spans="1:28" ht="15">
      <c r="A92" s="117" t="s">
        <v>271</v>
      </c>
      <c r="B92" s="114" t="s">
        <v>118</v>
      </c>
      <c r="C92" s="115" t="s">
        <v>421</v>
      </c>
      <c r="D92" s="114" t="s">
        <v>133</v>
      </c>
      <c r="E92" s="141">
        <f>SUMIFS('PIB Mpal 2015-2020 Cons'!H$5:H$759,'PIB Mpal 2015-2020 Cons'!$A$5:$A$759,$W$2,'PIB Mpal 2015-2020 Cons'!$E$5:$E$759,$A92)</f>
        <v>2.8331933607536697</v>
      </c>
      <c r="F92" s="141">
        <f>SUMIFS('PIB Mpal 2015-2020 Cons'!I$5:I$759,'PIB Mpal 2015-2020 Cons'!$A$5:$A$759,$W$2,'PIB Mpal 2015-2020 Cons'!$E$5:$E$759,$A92)</f>
        <v>0</v>
      </c>
      <c r="G92" s="141">
        <f>SUMIFS('PIB Mpal 2015-2020 Cons'!K$5:K$759,'PIB Mpal 2015-2020 Cons'!$A$5:$A$759,$W$2,'PIB Mpal 2015-2020 Cons'!$E$5:$E$759,$A92)</f>
        <v>11.039446726061945</v>
      </c>
      <c r="H92" s="141">
        <f>SUMIFS('PIB Mpal 2015-2020 Cons'!L$5:L$759,'PIB Mpal 2015-2020 Cons'!$A$5:$A$759,$W$2,'PIB Mpal 2015-2020 Cons'!$E$5:$E$759,$A92)</f>
        <v>17.318079498623955</v>
      </c>
      <c r="I92" s="141">
        <f>SUMIFS('PIB Mpal 2015-2020 Cons'!N$5:N$759,'PIB Mpal 2015-2020 Cons'!$A$5:$A$759,$W$2,'PIB Mpal 2015-2020 Cons'!$E$5:$E$759,$A92)</f>
        <v>60.4061050020602</v>
      </c>
      <c r="J92" s="141">
        <f>SUMIFS('PIB Mpal 2015-2020 Cons'!O$5:O$759,'PIB Mpal 2015-2020 Cons'!$A$5:$A$759,$W$2,'PIB Mpal 2015-2020 Cons'!$E$5:$E$759,$A92)</f>
        <v>95.93839694807643</v>
      </c>
      <c r="K92" s="141">
        <f>SUMIFS('PIB Mpal 2015-2020 Cons'!P$5:P$759,'PIB Mpal 2015-2020 Cons'!$A$5:$A$759,$W$2,'PIB Mpal 2015-2020 Cons'!$E$5:$E$759,$A92)</f>
        <v>8.122515506287106</v>
      </c>
      <c r="L92" s="141">
        <f>SUMIFS('PIB Mpal 2015-2020 Cons'!Q$5:Q$759,'PIB Mpal 2015-2020 Cons'!$A$5:$A$759,$W$2,'PIB Mpal 2015-2020 Cons'!$E$5:$E$759,$A92)</f>
        <v>4.383340505284565</v>
      </c>
      <c r="M92" s="141">
        <f>SUMIFS('PIB Mpal 2015-2020 Cons'!R$5:R$759,'PIB Mpal 2015-2020 Cons'!$A$5:$A$759,$W$2,'PIB Mpal 2015-2020 Cons'!$E$5:$E$759,$A92)</f>
        <v>44.19960166621767</v>
      </c>
      <c r="N92" s="141">
        <f>SUMIFS('PIB Mpal 2015-2020 Cons'!S$5:S$759,'PIB Mpal 2015-2020 Cons'!$A$5:$A$759,$W$2,'PIB Mpal 2015-2020 Cons'!$E$5:$E$759,$A92)</f>
        <v>29.299929576932904</v>
      </c>
      <c r="O92" s="141">
        <f>SUMIFS('PIB Mpal 2015-2020 Cons'!T$5:T$759,'PIB Mpal 2015-2020 Cons'!$A$5:$A$759,$W$2,'PIB Mpal 2015-2020 Cons'!$E$5:$E$759,$A92)</f>
        <v>23.774859082640287</v>
      </c>
      <c r="P92" s="246">
        <f>SUMIFS('PIB Mpal 2015-2020 Cons'!U$5:U$759,'PIB Mpal 2015-2020 Cons'!$A$5:$A$759,$W$2,'PIB Mpal 2015-2020 Cons'!$E$5:$E$759,$A92)</f>
        <v>9.056304476819266</v>
      </c>
      <c r="Q92" s="319">
        <f>SUMIFS('PIB Mpal 2015-2020 Cons'!J$5:J$759,'PIB Mpal 2015-2020 Cons'!$A$5:$A$759,$W$2,'PIB Mpal 2015-2020 Cons'!$E$5:$E$759,$A92)</f>
        <v>2.8331933607536697</v>
      </c>
      <c r="R92" s="192">
        <f>SUMIFS('PIB Mpal 2015-2020 Cons'!M$5:M$759,'PIB Mpal 2015-2020 Cons'!$A$5:$A$759,$W$2,'PIB Mpal 2015-2020 Cons'!$E$5:$E$759,$A92)</f>
        <v>28.3575262246859</v>
      </c>
      <c r="S92" s="143">
        <f>SUMIFS('PIB Mpal 2015-2020 Cons'!V$5:V$759,'PIB Mpal 2015-2020 Cons'!$A$5:$A$759,$W$2,'PIB Mpal 2015-2020 Cons'!$E$5:$E$759,$A92)</f>
        <v>275.1810527643184</v>
      </c>
      <c r="T92" s="249">
        <f>SUMIFS('PIB Mpal 2015-2020 Cons'!W$5:W$759,'PIB Mpal 2015-2020 Cons'!$A$5:$A$759,$W$2,'PIB Mpal 2015-2020 Cons'!$E$5:$E$759,$A92)</f>
        <v>306.371772349758</v>
      </c>
      <c r="U92" s="141">
        <f>SUMIFS('PIB Mpal 2015-2020 Cons'!X$5:X$759,'PIB Mpal 2015-2020 Cons'!$A$5:$A$759,$W$2,'PIB Mpal 2015-2020 Cons'!$E$5:$E$759,$A92)</f>
        <v>31.191258947840737</v>
      </c>
      <c r="V92" s="143">
        <f>SUMIFS('PIB Mpal 2015-2020 Cons'!Y$5:Y$759,'PIB Mpal 2015-2020 Cons'!$A$5:$A$759,$W$2,'PIB Mpal 2015-2020 Cons'!$E$5:$E$759,$A92)</f>
        <v>346.69905622800957</v>
      </c>
      <c r="W92" s="185">
        <f t="shared" si="18"/>
        <v>0.002674997043159646</v>
      </c>
      <c r="X92" s="379">
        <f>INDEX(POBLACION!$C$4:$W$128,MATCH(A92,POBLACION!$A$4:$A$128,0),MATCH($W$2,POBLACION!$C$3:$W$3,0))</f>
        <v>8548</v>
      </c>
      <c r="Y92" s="369">
        <f t="shared" si="19"/>
        <v>35841.33976950842</v>
      </c>
      <c r="Z92" s="381">
        <f t="shared" si="20"/>
        <v>40559.08472484904</v>
      </c>
      <c r="AA92" s="384">
        <f t="shared" si="21"/>
        <v>4.554384235466354</v>
      </c>
      <c r="AB92" s="384">
        <f t="shared" si="21"/>
        <v>4.6080881459447935</v>
      </c>
    </row>
    <row r="93" spans="1:28" ht="15">
      <c r="A93" s="117" t="s">
        <v>272</v>
      </c>
      <c r="B93" s="114" t="s">
        <v>118</v>
      </c>
      <c r="C93" s="115" t="s">
        <v>379</v>
      </c>
      <c r="D93" s="114" t="s">
        <v>134</v>
      </c>
      <c r="E93" s="141">
        <f>SUMIFS('PIB Mpal 2015-2020 Cons'!H$5:H$759,'PIB Mpal 2015-2020 Cons'!$A$5:$A$759,$W$2,'PIB Mpal 2015-2020 Cons'!$E$5:$E$759,$A93)</f>
        <v>42.67173425779328</v>
      </c>
      <c r="F93" s="141">
        <f>SUMIFS('PIB Mpal 2015-2020 Cons'!I$5:I$759,'PIB Mpal 2015-2020 Cons'!$A$5:$A$759,$W$2,'PIB Mpal 2015-2020 Cons'!$E$5:$E$759,$A93)</f>
        <v>0</v>
      </c>
      <c r="G93" s="141">
        <f>SUMIFS('PIB Mpal 2015-2020 Cons'!K$5:K$759,'PIB Mpal 2015-2020 Cons'!$A$5:$A$759,$W$2,'PIB Mpal 2015-2020 Cons'!$E$5:$E$759,$A93)</f>
        <v>49.216232129268356</v>
      </c>
      <c r="H93" s="141">
        <f>SUMIFS('PIB Mpal 2015-2020 Cons'!L$5:L$759,'PIB Mpal 2015-2020 Cons'!$A$5:$A$759,$W$2,'PIB Mpal 2015-2020 Cons'!$E$5:$E$759,$A93)</f>
        <v>47.40935214843743</v>
      </c>
      <c r="I93" s="141">
        <f>SUMIFS('PIB Mpal 2015-2020 Cons'!N$5:N$759,'PIB Mpal 2015-2020 Cons'!$A$5:$A$759,$W$2,'PIB Mpal 2015-2020 Cons'!$E$5:$E$759,$A93)</f>
        <v>8.019780912346059</v>
      </c>
      <c r="J93" s="141">
        <f>SUMIFS('PIB Mpal 2015-2020 Cons'!O$5:O$759,'PIB Mpal 2015-2020 Cons'!$A$5:$A$759,$W$2,'PIB Mpal 2015-2020 Cons'!$E$5:$E$759,$A93)</f>
        <v>158.33698972832082</v>
      </c>
      <c r="K93" s="141">
        <f>SUMIFS('PIB Mpal 2015-2020 Cons'!P$5:P$759,'PIB Mpal 2015-2020 Cons'!$A$5:$A$759,$W$2,'PIB Mpal 2015-2020 Cons'!$E$5:$E$759,$A93)</f>
        <v>41.48470086368718</v>
      </c>
      <c r="L93" s="141">
        <f>SUMIFS('PIB Mpal 2015-2020 Cons'!Q$5:Q$759,'PIB Mpal 2015-2020 Cons'!$A$5:$A$759,$W$2,'PIB Mpal 2015-2020 Cons'!$E$5:$E$759,$A93)</f>
        <v>47.29473380523788</v>
      </c>
      <c r="M93" s="141">
        <f>SUMIFS('PIB Mpal 2015-2020 Cons'!R$5:R$759,'PIB Mpal 2015-2020 Cons'!$A$5:$A$759,$W$2,'PIB Mpal 2015-2020 Cons'!$E$5:$E$759,$A93)</f>
        <v>149.15050093398548</v>
      </c>
      <c r="N93" s="141">
        <f>SUMIFS('PIB Mpal 2015-2020 Cons'!S$5:S$759,'PIB Mpal 2015-2020 Cons'!$A$5:$A$759,$W$2,'PIB Mpal 2015-2020 Cons'!$E$5:$E$759,$A93)</f>
        <v>85.08089879506088</v>
      </c>
      <c r="O93" s="141">
        <f>SUMIFS('PIB Mpal 2015-2020 Cons'!T$5:T$759,'PIB Mpal 2015-2020 Cons'!$A$5:$A$759,$W$2,'PIB Mpal 2015-2020 Cons'!$E$5:$E$759,$A93)</f>
        <v>101.58579569829479</v>
      </c>
      <c r="P93" s="246">
        <f>SUMIFS('PIB Mpal 2015-2020 Cons'!U$5:U$759,'PIB Mpal 2015-2020 Cons'!$A$5:$A$759,$W$2,'PIB Mpal 2015-2020 Cons'!$E$5:$E$759,$A93)</f>
        <v>32.513175422242014</v>
      </c>
      <c r="Q93" s="319">
        <f>SUMIFS('PIB Mpal 2015-2020 Cons'!J$5:J$759,'PIB Mpal 2015-2020 Cons'!$A$5:$A$759,$W$2,'PIB Mpal 2015-2020 Cons'!$E$5:$E$759,$A93)</f>
        <v>42.67173425779328</v>
      </c>
      <c r="R93" s="192">
        <f>SUMIFS('PIB Mpal 2015-2020 Cons'!M$5:M$759,'PIB Mpal 2015-2020 Cons'!$A$5:$A$759,$W$2,'PIB Mpal 2015-2020 Cons'!$E$5:$E$759,$A93)</f>
        <v>96.62558427770578</v>
      </c>
      <c r="S93" s="143">
        <f>SUMIFS('PIB Mpal 2015-2020 Cons'!V$5:V$759,'PIB Mpal 2015-2020 Cons'!$A$5:$A$759,$W$2,'PIB Mpal 2015-2020 Cons'!$E$5:$E$759,$A93)</f>
        <v>623.4665761591751</v>
      </c>
      <c r="T93" s="249">
        <f>SUMIFS('PIB Mpal 2015-2020 Cons'!W$5:W$759,'PIB Mpal 2015-2020 Cons'!$A$5:$A$759,$W$2,'PIB Mpal 2015-2020 Cons'!$E$5:$E$759,$A93)</f>
        <v>762.7638946946743</v>
      </c>
      <c r="U93" s="141">
        <f>SUMIFS('PIB Mpal 2015-2020 Cons'!X$5:X$759,'PIB Mpal 2015-2020 Cons'!$A$5:$A$759,$W$2,'PIB Mpal 2015-2020 Cons'!$E$5:$E$759,$A93)</f>
        <v>75.53137239333856</v>
      </c>
      <c r="V93" s="143">
        <f>SUMIFS('PIB Mpal 2015-2020 Cons'!Y$5:Y$759,'PIB Mpal 2015-2020 Cons'!$A$5:$A$759,$W$2,'PIB Mpal 2015-2020 Cons'!$E$5:$E$759,$A93)</f>
        <v>839.5510986285838</v>
      </c>
      <c r="W93" s="185">
        <f t="shared" si="18"/>
        <v>0.006477654513532701</v>
      </c>
      <c r="X93" s="379">
        <f>INDEX(POBLACION!$C$4:$W$128,MATCH(A93,POBLACION!$A$4:$A$128,0),MATCH($W$2,POBLACION!$C$3:$W$3,0))</f>
        <v>66746</v>
      </c>
      <c r="Y93" s="369">
        <f t="shared" si="19"/>
        <v>11427.859267891325</v>
      </c>
      <c r="Z93" s="381">
        <f t="shared" si="20"/>
        <v>12578.298304446464</v>
      </c>
      <c r="AA93" s="384">
        <f t="shared" si="21"/>
        <v>4.05796488348227</v>
      </c>
      <c r="AB93" s="384">
        <f t="shared" si="21"/>
        <v>4.099621890157102</v>
      </c>
    </row>
    <row r="94" spans="1:28" ht="27.6">
      <c r="A94" s="117" t="s">
        <v>273</v>
      </c>
      <c r="B94" s="114" t="s">
        <v>118</v>
      </c>
      <c r="C94" s="115" t="s">
        <v>380</v>
      </c>
      <c r="D94" s="114" t="s">
        <v>135</v>
      </c>
      <c r="E94" s="141">
        <f>SUMIFS('PIB Mpal 2015-2020 Cons'!H$5:H$759,'PIB Mpal 2015-2020 Cons'!$A$5:$A$759,$W$2,'PIB Mpal 2015-2020 Cons'!$E$5:$E$759,$A94)</f>
        <v>26.49516326936538</v>
      </c>
      <c r="F94" s="141">
        <f>SUMIFS('PIB Mpal 2015-2020 Cons'!I$5:I$759,'PIB Mpal 2015-2020 Cons'!$A$5:$A$759,$W$2,'PIB Mpal 2015-2020 Cons'!$E$5:$E$759,$A94)</f>
        <v>0.2976842777815222</v>
      </c>
      <c r="G94" s="141">
        <f>SUMIFS('PIB Mpal 2015-2020 Cons'!K$5:K$759,'PIB Mpal 2015-2020 Cons'!$A$5:$A$759,$W$2,'PIB Mpal 2015-2020 Cons'!$E$5:$E$759,$A94)</f>
        <v>26.490361035792642</v>
      </c>
      <c r="H94" s="141">
        <f>SUMIFS('PIB Mpal 2015-2020 Cons'!L$5:L$759,'PIB Mpal 2015-2020 Cons'!$A$5:$A$759,$W$2,'PIB Mpal 2015-2020 Cons'!$E$5:$E$759,$A94)</f>
        <v>9.20603317863091</v>
      </c>
      <c r="I94" s="141">
        <f>SUMIFS('PIB Mpal 2015-2020 Cons'!N$5:N$759,'PIB Mpal 2015-2020 Cons'!$A$5:$A$759,$W$2,'PIB Mpal 2015-2020 Cons'!$E$5:$E$759,$A94)</f>
        <v>7.691500087079351</v>
      </c>
      <c r="J94" s="141">
        <f>SUMIFS('PIB Mpal 2015-2020 Cons'!O$5:O$759,'PIB Mpal 2015-2020 Cons'!$A$5:$A$759,$W$2,'PIB Mpal 2015-2020 Cons'!$E$5:$E$759,$A94)</f>
        <v>53.35122859615853</v>
      </c>
      <c r="K94" s="141">
        <f>SUMIFS('PIB Mpal 2015-2020 Cons'!P$5:P$759,'PIB Mpal 2015-2020 Cons'!$A$5:$A$759,$W$2,'PIB Mpal 2015-2020 Cons'!$E$5:$E$759,$A94)</f>
        <v>9.410906593539748</v>
      </c>
      <c r="L94" s="141">
        <f>SUMIFS('PIB Mpal 2015-2020 Cons'!Q$5:Q$759,'PIB Mpal 2015-2020 Cons'!$A$5:$A$759,$W$2,'PIB Mpal 2015-2020 Cons'!$E$5:$E$759,$A94)</f>
        <v>9.752677471991637</v>
      </c>
      <c r="M94" s="141">
        <f>SUMIFS('PIB Mpal 2015-2020 Cons'!R$5:R$759,'PIB Mpal 2015-2020 Cons'!$A$5:$A$759,$W$2,'PIB Mpal 2015-2020 Cons'!$E$5:$E$759,$A94)</f>
        <v>29.795441018682926</v>
      </c>
      <c r="N94" s="141">
        <f>SUMIFS('PIB Mpal 2015-2020 Cons'!S$5:S$759,'PIB Mpal 2015-2020 Cons'!$A$5:$A$759,$W$2,'PIB Mpal 2015-2020 Cons'!$E$5:$E$759,$A94)</f>
        <v>22.014237713684143</v>
      </c>
      <c r="O94" s="141">
        <f>SUMIFS('PIB Mpal 2015-2020 Cons'!T$5:T$759,'PIB Mpal 2015-2020 Cons'!$A$5:$A$759,$W$2,'PIB Mpal 2015-2020 Cons'!$E$5:$E$759,$A94)</f>
        <v>29.895307436260087</v>
      </c>
      <c r="P94" s="246">
        <f>SUMIFS('PIB Mpal 2015-2020 Cons'!U$5:U$759,'PIB Mpal 2015-2020 Cons'!$A$5:$A$759,$W$2,'PIB Mpal 2015-2020 Cons'!$E$5:$E$759,$A94)</f>
        <v>9.708058592960194</v>
      </c>
      <c r="Q94" s="319">
        <f>SUMIFS('PIB Mpal 2015-2020 Cons'!J$5:J$759,'PIB Mpal 2015-2020 Cons'!$A$5:$A$759,$W$2,'PIB Mpal 2015-2020 Cons'!$E$5:$E$759,$A94)</f>
        <v>26.792847547146902</v>
      </c>
      <c r="R94" s="192">
        <f>SUMIFS('PIB Mpal 2015-2020 Cons'!M$5:M$759,'PIB Mpal 2015-2020 Cons'!$A$5:$A$759,$W$2,'PIB Mpal 2015-2020 Cons'!$E$5:$E$759,$A94)</f>
        <v>35.69639421442355</v>
      </c>
      <c r="S94" s="143">
        <f>SUMIFS('PIB Mpal 2015-2020 Cons'!V$5:V$759,'PIB Mpal 2015-2020 Cons'!$A$5:$A$759,$W$2,'PIB Mpal 2015-2020 Cons'!$E$5:$E$759,$A94)</f>
        <v>171.6193575103566</v>
      </c>
      <c r="T94" s="249">
        <f>SUMIFS('PIB Mpal 2015-2020 Cons'!W$5:W$759,'PIB Mpal 2015-2020 Cons'!$A$5:$A$759,$W$2,'PIB Mpal 2015-2020 Cons'!$E$5:$E$759,$A94)</f>
        <v>234.10859927192703</v>
      </c>
      <c r="U94" s="141">
        <f>SUMIFS('PIB Mpal 2015-2020 Cons'!X$5:X$759,'PIB Mpal 2015-2020 Cons'!$A$5:$A$759,$W$2,'PIB Mpal 2015-2020 Cons'!$E$5:$E$759,$A94)</f>
        <v>23.404295223517014</v>
      </c>
      <c r="V94" s="143">
        <f>SUMIFS('PIB Mpal 2015-2020 Cons'!Y$5:Y$759,'PIB Mpal 2015-2020 Cons'!$A$5:$A$759,$W$2,'PIB Mpal 2015-2020 Cons'!$E$5:$E$759,$A94)</f>
        <v>260.14490787271444</v>
      </c>
      <c r="W94" s="185">
        <f t="shared" si="18"/>
        <v>0.002007178406897346</v>
      </c>
      <c r="X94" s="379">
        <f>INDEX(POBLACION!$C$4:$W$128,MATCH(A94,POBLACION!$A$4:$A$128,0),MATCH($W$2,POBLACION!$C$3:$W$3,0))</f>
        <v>21963</v>
      </c>
      <c r="Y94" s="369">
        <f t="shared" si="19"/>
        <v>10659.226848423577</v>
      </c>
      <c r="Z94" s="381">
        <f t="shared" si="20"/>
        <v>11844.68915324475</v>
      </c>
      <c r="AA94" s="384">
        <f t="shared" si="21"/>
        <v>4.0277257049118935</v>
      </c>
      <c r="AB94" s="384">
        <f t="shared" si="21"/>
        <v>4.073523667777067</v>
      </c>
    </row>
    <row r="95" spans="1:28" ht="15">
      <c r="A95" s="117" t="s">
        <v>274</v>
      </c>
      <c r="B95" s="114" t="s">
        <v>118</v>
      </c>
      <c r="C95" s="115" t="s">
        <v>421</v>
      </c>
      <c r="D95" s="114" t="s">
        <v>136</v>
      </c>
      <c r="E95" s="141">
        <f>SUMIFS('PIB Mpal 2015-2020 Cons'!H$5:H$759,'PIB Mpal 2015-2020 Cons'!$A$5:$A$759,$W$2,'PIB Mpal 2015-2020 Cons'!$E$5:$E$759,$A95)</f>
        <v>130.62578024963906</v>
      </c>
      <c r="F95" s="141">
        <f>SUMIFS('PIB Mpal 2015-2020 Cons'!I$5:I$759,'PIB Mpal 2015-2020 Cons'!$A$5:$A$759,$W$2,'PIB Mpal 2015-2020 Cons'!$E$5:$E$759,$A95)</f>
        <v>0</v>
      </c>
      <c r="G95" s="141">
        <f>SUMIFS('PIB Mpal 2015-2020 Cons'!K$5:K$759,'PIB Mpal 2015-2020 Cons'!$A$5:$A$759,$W$2,'PIB Mpal 2015-2020 Cons'!$E$5:$E$759,$A95)</f>
        <v>214.25584433128242</v>
      </c>
      <c r="H95" s="141">
        <f>SUMIFS('PIB Mpal 2015-2020 Cons'!L$5:L$759,'PIB Mpal 2015-2020 Cons'!$A$5:$A$759,$W$2,'PIB Mpal 2015-2020 Cons'!$E$5:$E$759,$A95)</f>
        <v>110.66277856328043</v>
      </c>
      <c r="I95" s="141">
        <f>SUMIFS('PIB Mpal 2015-2020 Cons'!N$5:N$759,'PIB Mpal 2015-2020 Cons'!$A$5:$A$759,$W$2,'PIB Mpal 2015-2020 Cons'!$E$5:$E$759,$A95)</f>
        <v>18.416806323931254</v>
      </c>
      <c r="J95" s="141">
        <f>SUMIFS('PIB Mpal 2015-2020 Cons'!O$5:O$759,'PIB Mpal 2015-2020 Cons'!$A$5:$A$759,$W$2,'PIB Mpal 2015-2020 Cons'!$E$5:$E$759,$A95)</f>
        <v>133.6672371951348</v>
      </c>
      <c r="K95" s="141">
        <f>SUMIFS('PIB Mpal 2015-2020 Cons'!P$5:P$759,'PIB Mpal 2015-2020 Cons'!$A$5:$A$759,$W$2,'PIB Mpal 2015-2020 Cons'!$E$5:$E$759,$A95)</f>
        <v>25.21806584558794</v>
      </c>
      <c r="L95" s="141">
        <f>SUMIFS('PIB Mpal 2015-2020 Cons'!Q$5:Q$759,'PIB Mpal 2015-2020 Cons'!$A$5:$A$759,$W$2,'PIB Mpal 2015-2020 Cons'!$E$5:$E$759,$A95)</f>
        <v>25.65466428403777</v>
      </c>
      <c r="M95" s="141">
        <f>SUMIFS('PIB Mpal 2015-2020 Cons'!R$5:R$759,'PIB Mpal 2015-2020 Cons'!$A$5:$A$759,$W$2,'PIB Mpal 2015-2020 Cons'!$E$5:$E$759,$A95)</f>
        <v>93.97288800513383</v>
      </c>
      <c r="N95" s="141">
        <f>SUMIFS('PIB Mpal 2015-2020 Cons'!S$5:S$759,'PIB Mpal 2015-2020 Cons'!$A$5:$A$759,$W$2,'PIB Mpal 2015-2020 Cons'!$E$5:$E$759,$A95)</f>
        <v>84.23606545813605</v>
      </c>
      <c r="O95" s="141">
        <f>SUMIFS('PIB Mpal 2015-2020 Cons'!T$5:T$759,'PIB Mpal 2015-2020 Cons'!$A$5:$A$759,$W$2,'PIB Mpal 2015-2020 Cons'!$E$5:$E$759,$A95)</f>
        <v>115.28133645167632</v>
      </c>
      <c r="P95" s="246">
        <f>SUMIFS('PIB Mpal 2015-2020 Cons'!U$5:U$759,'PIB Mpal 2015-2020 Cons'!$A$5:$A$759,$W$2,'PIB Mpal 2015-2020 Cons'!$E$5:$E$759,$A95)</f>
        <v>26.29905406401789</v>
      </c>
      <c r="Q95" s="319">
        <f>SUMIFS('PIB Mpal 2015-2020 Cons'!J$5:J$759,'PIB Mpal 2015-2020 Cons'!$A$5:$A$759,$W$2,'PIB Mpal 2015-2020 Cons'!$E$5:$E$759,$A95)</f>
        <v>130.62578024963906</v>
      </c>
      <c r="R95" s="192">
        <f>SUMIFS('PIB Mpal 2015-2020 Cons'!M$5:M$759,'PIB Mpal 2015-2020 Cons'!$A$5:$A$759,$W$2,'PIB Mpal 2015-2020 Cons'!$E$5:$E$759,$A95)</f>
        <v>324.9186228945629</v>
      </c>
      <c r="S95" s="143">
        <f>SUMIFS('PIB Mpal 2015-2020 Cons'!V$5:V$759,'PIB Mpal 2015-2020 Cons'!$A$5:$A$759,$W$2,'PIB Mpal 2015-2020 Cons'!$E$5:$E$759,$A95)</f>
        <v>522.7461176276558</v>
      </c>
      <c r="T95" s="249">
        <f>SUMIFS('PIB Mpal 2015-2020 Cons'!W$5:W$759,'PIB Mpal 2015-2020 Cons'!$A$5:$A$759,$W$2,'PIB Mpal 2015-2020 Cons'!$E$5:$E$759,$A95)</f>
        <v>978.2905207718578</v>
      </c>
      <c r="U95" s="141">
        <f>SUMIFS('PIB Mpal 2015-2020 Cons'!X$5:X$759,'PIB Mpal 2015-2020 Cons'!$A$5:$A$759,$W$2,'PIB Mpal 2015-2020 Cons'!$E$5:$E$759,$A95)</f>
        <v>95.99375745455043</v>
      </c>
      <c r="V95" s="143">
        <f>SUMIFS('PIB Mpal 2015-2020 Cons'!Y$5:Y$759,'PIB Mpal 2015-2020 Cons'!$A$5:$A$759,$W$2,'PIB Mpal 2015-2020 Cons'!$E$5:$E$759,$A95)</f>
        <v>1066.9959238937959</v>
      </c>
      <c r="W95" s="185">
        <f t="shared" si="18"/>
        <v>0.008232531615552489</v>
      </c>
      <c r="X95" s="379">
        <f>INDEX(POBLACION!$C$4:$W$128,MATCH(A95,POBLACION!$A$4:$A$128,0),MATCH($W$2,POBLACION!$C$3:$W$3,0))</f>
        <v>66399</v>
      </c>
      <c r="Y95" s="369">
        <f t="shared" si="19"/>
        <v>14733.51286573379</v>
      </c>
      <c r="Z95" s="381">
        <f t="shared" si="20"/>
        <v>16069.4577311977</v>
      </c>
      <c r="AA95" s="384">
        <f t="shared" si="21"/>
        <v>4.168306306673941</v>
      </c>
      <c r="AB95" s="384">
        <f t="shared" si="21"/>
        <v>4.206001221609512</v>
      </c>
    </row>
    <row r="96" spans="1:28" ht="15">
      <c r="A96" s="117" t="s">
        <v>275</v>
      </c>
      <c r="B96" s="114" t="s">
        <v>118</v>
      </c>
      <c r="C96" s="115" t="s">
        <v>378</v>
      </c>
      <c r="D96" s="114" t="s">
        <v>137</v>
      </c>
      <c r="E96" s="141">
        <f>SUMIFS('PIB Mpal 2015-2020 Cons'!H$5:H$759,'PIB Mpal 2015-2020 Cons'!$A$5:$A$759,$W$2,'PIB Mpal 2015-2020 Cons'!$E$5:$E$759,$A96)</f>
        <v>14.620868275245178</v>
      </c>
      <c r="F96" s="141">
        <f>SUMIFS('PIB Mpal 2015-2020 Cons'!I$5:I$759,'PIB Mpal 2015-2020 Cons'!$A$5:$A$759,$W$2,'PIB Mpal 2015-2020 Cons'!$E$5:$E$759,$A96)</f>
        <v>0</v>
      </c>
      <c r="G96" s="141">
        <f>SUMIFS('PIB Mpal 2015-2020 Cons'!K$5:K$759,'PIB Mpal 2015-2020 Cons'!$A$5:$A$759,$W$2,'PIB Mpal 2015-2020 Cons'!$E$5:$E$759,$A96)</f>
        <v>8.255135166301041</v>
      </c>
      <c r="H96" s="141">
        <f>SUMIFS('PIB Mpal 2015-2020 Cons'!L$5:L$759,'PIB Mpal 2015-2020 Cons'!$A$5:$A$759,$W$2,'PIB Mpal 2015-2020 Cons'!$E$5:$E$759,$A96)</f>
        <v>3.734820607148007</v>
      </c>
      <c r="I96" s="141">
        <f>SUMIFS('PIB Mpal 2015-2020 Cons'!N$5:N$759,'PIB Mpal 2015-2020 Cons'!$A$5:$A$759,$W$2,'PIB Mpal 2015-2020 Cons'!$E$5:$E$759,$A96)</f>
        <v>35.94705321391852</v>
      </c>
      <c r="J96" s="141">
        <f>SUMIFS('PIB Mpal 2015-2020 Cons'!O$5:O$759,'PIB Mpal 2015-2020 Cons'!$A$5:$A$759,$W$2,'PIB Mpal 2015-2020 Cons'!$E$5:$E$759,$A96)</f>
        <v>1.8266203513408648</v>
      </c>
      <c r="K96" s="141">
        <f>SUMIFS('PIB Mpal 2015-2020 Cons'!P$5:P$759,'PIB Mpal 2015-2020 Cons'!$A$5:$A$759,$W$2,'PIB Mpal 2015-2020 Cons'!$E$5:$E$759,$A96)</f>
        <v>0.8250062118194331</v>
      </c>
      <c r="L96" s="141">
        <f>SUMIFS('PIB Mpal 2015-2020 Cons'!Q$5:Q$759,'PIB Mpal 2015-2020 Cons'!$A$5:$A$759,$W$2,'PIB Mpal 2015-2020 Cons'!$E$5:$E$759,$A96)</f>
        <v>0.5046733108063456</v>
      </c>
      <c r="M96" s="141">
        <f>SUMIFS('PIB Mpal 2015-2020 Cons'!R$5:R$759,'PIB Mpal 2015-2020 Cons'!$A$5:$A$759,$W$2,'PIB Mpal 2015-2020 Cons'!$E$5:$E$759,$A96)</f>
        <v>4.144263722468547</v>
      </c>
      <c r="N96" s="141">
        <f>SUMIFS('PIB Mpal 2015-2020 Cons'!S$5:S$759,'PIB Mpal 2015-2020 Cons'!$A$5:$A$759,$W$2,'PIB Mpal 2015-2020 Cons'!$E$5:$E$759,$A96)</f>
        <v>5.410418121958203</v>
      </c>
      <c r="O96" s="141">
        <f>SUMIFS('PIB Mpal 2015-2020 Cons'!T$5:T$759,'PIB Mpal 2015-2020 Cons'!$A$5:$A$759,$W$2,'PIB Mpal 2015-2020 Cons'!$E$5:$E$759,$A96)</f>
        <v>6.159642706478875</v>
      </c>
      <c r="P96" s="246">
        <f>SUMIFS('PIB Mpal 2015-2020 Cons'!U$5:U$759,'PIB Mpal 2015-2020 Cons'!$A$5:$A$759,$W$2,'PIB Mpal 2015-2020 Cons'!$E$5:$E$759,$A96)</f>
        <v>0.8598688088005393</v>
      </c>
      <c r="Q96" s="319">
        <f>SUMIFS('PIB Mpal 2015-2020 Cons'!J$5:J$759,'PIB Mpal 2015-2020 Cons'!$A$5:$A$759,$W$2,'PIB Mpal 2015-2020 Cons'!$E$5:$E$759,$A96)</f>
        <v>14.620868275245178</v>
      </c>
      <c r="R96" s="192">
        <f>SUMIFS('PIB Mpal 2015-2020 Cons'!M$5:M$759,'PIB Mpal 2015-2020 Cons'!$A$5:$A$759,$W$2,'PIB Mpal 2015-2020 Cons'!$E$5:$E$759,$A96)</f>
        <v>11.989955773449049</v>
      </c>
      <c r="S96" s="143">
        <f>SUMIFS('PIB Mpal 2015-2020 Cons'!V$5:V$759,'PIB Mpal 2015-2020 Cons'!$A$5:$A$759,$W$2,'PIB Mpal 2015-2020 Cons'!$E$5:$E$759,$A96)</f>
        <v>55.67754644759133</v>
      </c>
      <c r="T96" s="249">
        <f>SUMIFS('PIB Mpal 2015-2020 Cons'!W$5:W$759,'PIB Mpal 2015-2020 Cons'!$A$5:$A$759,$W$2,'PIB Mpal 2015-2020 Cons'!$E$5:$E$759,$A96)</f>
        <v>82.28837049628555</v>
      </c>
      <c r="U96" s="141">
        <f>SUMIFS('PIB Mpal 2015-2020 Cons'!X$5:X$759,'PIB Mpal 2015-2020 Cons'!$A$5:$A$759,$W$2,'PIB Mpal 2015-2020 Cons'!$E$5:$E$759,$A96)</f>
        <v>8.571628438095328</v>
      </c>
      <c r="V96" s="143">
        <f>SUMIFS('PIB Mpal 2015-2020 Cons'!Y$5:Y$759,'PIB Mpal 2015-2020 Cons'!$A$5:$A$759,$W$2,'PIB Mpal 2015-2020 Cons'!$E$5:$E$759,$A96)</f>
        <v>95.27590891155353</v>
      </c>
      <c r="W96" s="185">
        <f t="shared" si="18"/>
        <v>0.0007351123980422398</v>
      </c>
      <c r="X96" s="379">
        <f>INDEX(POBLACION!$C$4:$W$128,MATCH(A96,POBLACION!$A$4:$A$128,0),MATCH($W$2,POBLACION!$C$3:$W$3,0))</f>
        <v>9997</v>
      </c>
      <c r="Y96" s="369">
        <f t="shared" si="19"/>
        <v>8231.306441561022</v>
      </c>
      <c r="Z96" s="381">
        <f t="shared" si="20"/>
        <v>9530.450026163202</v>
      </c>
      <c r="AA96" s="384">
        <f t="shared" si="21"/>
        <v>3.915468770246568</v>
      </c>
      <c r="AB96" s="384">
        <f t="shared" si="21"/>
        <v>3.979113408431076</v>
      </c>
    </row>
    <row r="97" spans="1:28" ht="15">
      <c r="A97" s="117" t="s">
        <v>276</v>
      </c>
      <c r="B97" s="114" t="s">
        <v>118</v>
      </c>
      <c r="C97" s="115" t="s">
        <v>379</v>
      </c>
      <c r="D97" s="114" t="s">
        <v>138</v>
      </c>
      <c r="E97" s="141">
        <f>SUMIFS('PIB Mpal 2015-2020 Cons'!H$5:H$759,'PIB Mpal 2015-2020 Cons'!$A$5:$A$759,$W$2,'PIB Mpal 2015-2020 Cons'!$E$5:$E$759,$A97)</f>
        <v>45.92628375699926</v>
      </c>
      <c r="F97" s="141">
        <f>SUMIFS('PIB Mpal 2015-2020 Cons'!I$5:I$759,'PIB Mpal 2015-2020 Cons'!$A$5:$A$759,$W$2,'PIB Mpal 2015-2020 Cons'!$E$5:$E$759,$A97)</f>
        <v>0.516188355389417</v>
      </c>
      <c r="G97" s="141">
        <f>SUMIFS('PIB Mpal 2015-2020 Cons'!K$5:K$759,'PIB Mpal 2015-2020 Cons'!$A$5:$A$759,$W$2,'PIB Mpal 2015-2020 Cons'!$E$5:$E$759,$A97)</f>
        <v>1283.6056977225046</v>
      </c>
      <c r="H97" s="141">
        <f>SUMIFS('PIB Mpal 2015-2020 Cons'!L$5:L$759,'PIB Mpal 2015-2020 Cons'!$A$5:$A$759,$W$2,'PIB Mpal 2015-2020 Cons'!$E$5:$E$759,$A97)</f>
        <v>594.0707550008203</v>
      </c>
      <c r="I97" s="141">
        <f>SUMIFS('PIB Mpal 2015-2020 Cons'!N$5:N$759,'PIB Mpal 2015-2020 Cons'!$A$5:$A$759,$W$2,'PIB Mpal 2015-2020 Cons'!$E$5:$E$759,$A97)</f>
        <v>382.5500807413635</v>
      </c>
      <c r="J97" s="141">
        <f>SUMIFS('PIB Mpal 2015-2020 Cons'!O$5:O$759,'PIB Mpal 2015-2020 Cons'!$A$5:$A$759,$W$2,'PIB Mpal 2015-2020 Cons'!$E$5:$E$759,$A97)</f>
        <v>360.43496036746586</v>
      </c>
      <c r="K97" s="141">
        <f>SUMIFS('PIB Mpal 2015-2020 Cons'!P$5:P$759,'PIB Mpal 2015-2020 Cons'!$A$5:$A$759,$W$2,'PIB Mpal 2015-2020 Cons'!$E$5:$E$759,$A97)</f>
        <v>47.373654316780254</v>
      </c>
      <c r="L97" s="141">
        <f>SUMIFS('PIB Mpal 2015-2020 Cons'!Q$5:Q$759,'PIB Mpal 2015-2020 Cons'!$A$5:$A$759,$W$2,'PIB Mpal 2015-2020 Cons'!$E$5:$E$759,$A97)</f>
        <v>22.59411840542739</v>
      </c>
      <c r="M97" s="141">
        <f>SUMIFS('PIB Mpal 2015-2020 Cons'!R$5:R$759,'PIB Mpal 2015-2020 Cons'!$A$5:$A$759,$W$2,'PIB Mpal 2015-2020 Cons'!$E$5:$E$759,$A97)</f>
        <v>171.44080681506577</v>
      </c>
      <c r="N97" s="141">
        <f>SUMIFS('PIB Mpal 2015-2020 Cons'!S$5:S$759,'PIB Mpal 2015-2020 Cons'!$A$5:$A$759,$W$2,'PIB Mpal 2015-2020 Cons'!$E$5:$E$759,$A97)</f>
        <v>212.36062510294968</v>
      </c>
      <c r="O97" s="141">
        <f>SUMIFS('PIB Mpal 2015-2020 Cons'!T$5:T$759,'PIB Mpal 2015-2020 Cons'!$A$5:$A$759,$W$2,'PIB Mpal 2015-2020 Cons'!$E$5:$E$759,$A97)</f>
        <v>265.3407341902721</v>
      </c>
      <c r="P97" s="246">
        <f>SUMIFS('PIB Mpal 2015-2020 Cons'!U$5:U$759,'PIB Mpal 2015-2020 Cons'!$A$5:$A$759,$W$2,'PIB Mpal 2015-2020 Cons'!$E$5:$E$759,$A97)</f>
        <v>38.65879266746417</v>
      </c>
      <c r="Q97" s="319">
        <f>SUMIFS('PIB Mpal 2015-2020 Cons'!J$5:J$759,'PIB Mpal 2015-2020 Cons'!$A$5:$A$759,$W$2,'PIB Mpal 2015-2020 Cons'!$E$5:$E$759,$A97)</f>
        <v>46.44247211238868</v>
      </c>
      <c r="R97" s="192">
        <f>SUMIFS('PIB Mpal 2015-2020 Cons'!M$5:M$759,'PIB Mpal 2015-2020 Cons'!$A$5:$A$759,$W$2,'PIB Mpal 2015-2020 Cons'!$E$5:$E$759,$A97)</f>
        <v>1877.676452723325</v>
      </c>
      <c r="S97" s="143">
        <f>SUMIFS('PIB Mpal 2015-2020 Cons'!V$5:V$759,'PIB Mpal 2015-2020 Cons'!$A$5:$A$759,$W$2,'PIB Mpal 2015-2020 Cons'!$E$5:$E$759,$A97)</f>
        <v>1500.7537726067887</v>
      </c>
      <c r="T97" s="249">
        <f>SUMIFS('PIB Mpal 2015-2020 Cons'!W$5:W$759,'PIB Mpal 2015-2020 Cons'!$A$5:$A$759,$W$2,'PIB Mpal 2015-2020 Cons'!$E$5:$E$759,$A97)</f>
        <v>3424.8726974425026</v>
      </c>
      <c r="U97" s="141">
        <f>SUMIFS('PIB Mpal 2015-2020 Cons'!X$5:X$759,'PIB Mpal 2015-2020 Cons'!$A$5:$A$759,$W$2,'PIB Mpal 2015-2020 Cons'!$E$5:$E$759,$A97)</f>
        <v>329.520789835221</v>
      </c>
      <c r="V97" s="143">
        <f>SUMIFS('PIB Mpal 2015-2020 Cons'!Y$5:Y$759,'PIB Mpal 2015-2020 Cons'!$A$5:$A$759,$W$2,'PIB Mpal 2015-2020 Cons'!$E$5:$E$759,$A97)</f>
        <v>3662.710485393827</v>
      </c>
      <c r="W97" s="185">
        <f t="shared" si="18"/>
        <v>0.028260070347393022</v>
      </c>
      <c r="X97" s="379">
        <f>INDEX(POBLACION!$C$4:$W$128,MATCH(A97,POBLACION!$A$4:$A$128,0),MATCH($W$2,POBLACION!$C$3:$W$3,0))</f>
        <v>139553</v>
      </c>
      <c r="Y97" s="369">
        <f t="shared" si="19"/>
        <v>24541.73466312084</v>
      </c>
      <c r="Z97" s="381">
        <f t="shared" si="20"/>
        <v>26246.017537378826</v>
      </c>
      <c r="AA97" s="384">
        <f t="shared" si="21"/>
        <v>4.389905256353346</v>
      </c>
      <c r="AB97" s="384">
        <f t="shared" si="21"/>
        <v>4.419063414684741</v>
      </c>
    </row>
    <row r="98" spans="1:28" ht="15">
      <c r="A98" s="117" t="s">
        <v>277</v>
      </c>
      <c r="B98" s="114" t="s">
        <v>118</v>
      </c>
      <c r="C98" s="115" t="s">
        <v>421</v>
      </c>
      <c r="D98" s="114" t="s">
        <v>139</v>
      </c>
      <c r="E98" s="141">
        <f>SUMIFS('PIB Mpal 2015-2020 Cons'!H$5:H$759,'PIB Mpal 2015-2020 Cons'!$A$5:$A$759,$W$2,'PIB Mpal 2015-2020 Cons'!$E$5:$E$759,$A98)</f>
        <v>11.701429340586493</v>
      </c>
      <c r="F98" s="141">
        <f>SUMIFS('PIB Mpal 2015-2020 Cons'!I$5:I$759,'PIB Mpal 2015-2020 Cons'!$A$5:$A$759,$W$2,'PIB Mpal 2015-2020 Cons'!$E$5:$E$759,$A98)</f>
        <v>0.1298949037349496</v>
      </c>
      <c r="G98" s="141">
        <f>SUMIFS('PIB Mpal 2015-2020 Cons'!K$5:K$759,'PIB Mpal 2015-2020 Cons'!$A$5:$A$759,$W$2,'PIB Mpal 2015-2020 Cons'!$E$5:$E$759,$A98)</f>
        <v>5.7876202698729085</v>
      </c>
      <c r="H98" s="141">
        <f>SUMIFS('PIB Mpal 2015-2020 Cons'!L$5:L$759,'PIB Mpal 2015-2020 Cons'!$A$5:$A$759,$W$2,'PIB Mpal 2015-2020 Cons'!$E$5:$E$759,$A98)</f>
        <v>56.276900894192956</v>
      </c>
      <c r="I98" s="141">
        <f>SUMIFS('PIB Mpal 2015-2020 Cons'!N$5:N$759,'PIB Mpal 2015-2020 Cons'!$A$5:$A$759,$W$2,'PIB Mpal 2015-2020 Cons'!$E$5:$E$759,$A98)</f>
        <v>11.93658319694322</v>
      </c>
      <c r="J98" s="141">
        <f>SUMIFS('PIB Mpal 2015-2020 Cons'!O$5:O$759,'PIB Mpal 2015-2020 Cons'!$A$5:$A$759,$W$2,'PIB Mpal 2015-2020 Cons'!$E$5:$E$759,$A98)</f>
        <v>134.2592897608618</v>
      </c>
      <c r="K98" s="141">
        <f>SUMIFS('PIB Mpal 2015-2020 Cons'!P$5:P$759,'PIB Mpal 2015-2020 Cons'!$A$5:$A$759,$W$2,'PIB Mpal 2015-2020 Cons'!$E$5:$E$759,$A98)</f>
        <v>31.101132378760994</v>
      </c>
      <c r="L98" s="141">
        <f>SUMIFS('PIB Mpal 2015-2020 Cons'!Q$5:Q$759,'PIB Mpal 2015-2020 Cons'!$A$5:$A$759,$W$2,'PIB Mpal 2015-2020 Cons'!$E$5:$E$759,$A98)</f>
        <v>18.616017601684504</v>
      </c>
      <c r="M98" s="141">
        <f>SUMIFS('PIB Mpal 2015-2020 Cons'!R$5:R$759,'PIB Mpal 2015-2020 Cons'!$A$5:$A$759,$W$2,'PIB Mpal 2015-2020 Cons'!$E$5:$E$759,$A98)</f>
        <v>149.08197886656325</v>
      </c>
      <c r="N98" s="141">
        <f>SUMIFS('PIB Mpal 2015-2020 Cons'!S$5:S$759,'PIB Mpal 2015-2020 Cons'!$A$5:$A$759,$W$2,'PIB Mpal 2015-2020 Cons'!$E$5:$E$759,$A98)</f>
        <v>87.92986976694618</v>
      </c>
      <c r="O98" s="141">
        <f>SUMIFS('PIB Mpal 2015-2020 Cons'!T$5:T$759,'PIB Mpal 2015-2020 Cons'!$A$5:$A$759,$W$2,'PIB Mpal 2015-2020 Cons'!$E$5:$E$759,$A98)</f>
        <v>149.77583322683853</v>
      </c>
      <c r="P98" s="246">
        <f>SUMIFS('PIB Mpal 2015-2020 Cons'!U$5:U$759,'PIB Mpal 2015-2020 Cons'!$A$5:$A$759,$W$2,'PIB Mpal 2015-2020 Cons'!$E$5:$E$759,$A98)</f>
        <v>34.74491815968067</v>
      </c>
      <c r="Q98" s="319">
        <f>SUMIFS('PIB Mpal 2015-2020 Cons'!J$5:J$759,'PIB Mpal 2015-2020 Cons'!$A$5:$A$759,$W$2,'PIB Mpal 2015-2020 Cons'!$E$5:$E$759,$A98)</f>
        <v>11.831324244321443</v>
      </c>
      <c r="R98" s="192">
        <f>SUMIFS('PIB Mpal 2015-2020 Cons'!M$5:M$759,'PIB Mpal 2015-2020 Cons'!$A$5:$A$759,$W$2,'PIB Mpal 2015-2020 Cons'!$E$5:$E$759,$A98)</f>
        <v>62.064521164065866</v>
      </c>
      <c r="S98" s="143">
        <f>SUMIFS('PIB Mpal 2015-2020 Cons'!V$5:V$759,'PIB Mpal 2015-2020 Cons'!$A$5:$A$759,$W$2,'PIB Mpal 2015-2020 Cons'!$E$5:$E$759,$A98)</f>
        <v>617.4456229582792</v>
      </c>
      <c r="T98" s="249">
        <f>SUMIFS('PIB Mpal 2015-2020 Cons'!W$5:W$759,'PIB Mpal 2015-2020 Cons'!$A$5:$A$759,$W$2,'PIB Mpal 2015-2020 Cons'!$E$5:$E$759,$A98)</f>
        <v>691.3414683666665</v>
      </c>
      <c r="U98" s="141">
        <f>SUMIFS('PIB Mpal 2015-2020 Cons'!X$5:X$759,'PIB Mpal 2015-2020 Cons'!$A$5:$A$759,$W$2,'PIB Mpal 2015-2020 Cons'!$E$5:$E$759,$A98)</f>
        <v>68.59783280662806</v>
      </c>
      <c r="V98" s="143">
        <f>SUMIFS('PIB Mpal 2015-2020 Cons'!Y$5:Y$759,'PIB Mpal 2015-2020 Cons'!$A$5:$A$759,$W$2,'PIB Mpal 2015-2020 Cons'!$E$5:$E$759,$A98)</f>
        <v>762.4829748207011</v>
      </c>
      <c r="W98" s="185">
        <f t="shared" si="18"/>
        <v>0.00588302640709688</v>
      </c>
      <c r="X98" s="379">
        <f>INDEX(POBLACION!$C$4:$W$128,MATCH(A98,POBLACION!$A$4:$A$128,0),MATCH($W$2,POBLACION!$C$3:$W$3,0))</f>
        <v>15940</v>
      </c>
      <c r="Y98" s="369">
        <f t="shared" si="19"/>
        <v>43371.484841070676</v>
      </c>
      <c r="Z98" s="381">
        <f t="shared" si="20"/>
        <v>47834.56554709543</v>
      </c>
      <c r="AA98" s="384">
        <f t="shared" si="21"/>
        <v>4.637204290657982</v>
      </c>
      <c r="AB98" s="384">
        <f t="shared" si="21"/>
        <v>4.679741833878113</v>
      </c>
    </row>
    <row r="99" spans="1:28" ht="15">
      <c r="A99" s="117" t="s">
        <v>278</v>
      </c>
      <c r="B99" s="114" t="s">
        <v>118</v>
      </c>
      <c r="C99" s="115" t="s">
        <v>421</v>
      </c>
      <c r="D99" s="114" t="s">
        <v>140</v>
      </c>
      <c r="E99" s="141">
        <f>SUMIFS('PIB Mpal 2015-2020 Cons'!H$5:H$759,'PIB Mpal 2015-2020 Cons'!$A$5:$A$759,$W$2,'PIB Mpal 2015-2020 Cons'!$E$5:$E$759,$A99)</f>
        <v>4.0535588461386185</v>
      </c>
      <c r="F99" s="141">
        <f>SUMIFS('PIB Mpal 2015-2020 Cons'!I$5:I$759,'PIB Mpal 2015-2020 Cons'!$A$5:$A$759,$W$2,'PIB Mpal 2015-2020 Cons'!$E$5:$E$759,$A99)</f>
        <v>0</v>
      </c>
      <c r="G99" s="141">
        <f>SUMIFS('PIB Mpal 2015-2020 Cons'!K$5:K$759,'PIB Mpal 2015-2020 Cons'!$A$5:$A$759,$W$2,'PIB Mpal 2015-2020 Cons'!$E$5:$E$759,$A99)</f>
        <v>0.02375408051078664</v>
      </c>
      <c r="H99" s="141">
        <f>SUMIFS('PIB Mpal 2015-2020 Cons'!L$5:L$759,'PIB Mpal 2015-2020 Cons'!$A$5:$A$759,$W$2,'PIB Mpal 2015-2020 Cons'!$E$5:$E$759,$A99)</f>
        <v>5.4539123743740054</v>
      </c>
      <c r="I99" s="141">
        <f>SUMIFS('PIB Mpal 2015-2020 Cons'!N$5:N$759,'PIB Mpal 2015-2020 Cons'!$A$5:$A$759,$W$2,'PIB Mpal 2015-2020 Cons'!$E$5:$E$759,$A99)</f>
        <v>3.8167886468785404</v>
      </c>
      <c r="J99" s="141">
        <f>SUMIFS('PIB Mpal 2015-2020 Cons'!O$5:O$759,'PIB Mpal 2015-2020 Cons'!$A$5:$A$759,$W$2,'PIB Mpal 2015-2020 Cons'!$E$5:$E$759,$A99)</f>
        <v>12.133530160127474</v>
      </c>
      <c r="K99" s="141">
        <f>SUMIFS('PIB Mpal 2015-2020 Cons'!P$5:P$759,'PIB Mpal 2015-2020 Cons'!$A$5:$A$759,$W$2,'PIB Mpal 2015-2020 Cons'!$E$5:$E$759,$A99)</f>
        <v>1.7477059040754384</v>
      </c>
      <c r="L99" s="141">
        <f>SUMIFS('PIB Mpal 2015-2020 Cons'!Q$5:Q$759,'PIB Mpal 2015-2020 Cons'!$A$5:$A$759,$W$2,'PIB Mpal 2015-2020 Cons'!$E$5:$E$759,$A99)</f>
        <v>0.9949529179249197</v>
      </c>
      <c r="M99" s="141">
        <f>SUMIFS('PIB Mpal 2015-2020 Cons'!R$5:R$759,'PIB Mpal 2015-2020 Cons'!$A$5:$A$759,$W$2,'PIB Mpal 2015-2020 Cons'!$E$5:$E$759,$A99)</f>
        <v>8.654835373446831</v>
      </c>
      <c r="N99" s="141">
        <f>SUMIFS('PIB Mpal 2015-2020 Cons'!S$5:S$759,'PIB Mpal 2015-2020 Cons'!$A$5:$A$759,$W$2,'PIB Mpal 2015-2020 Cons'!$E$5:$E$759,$A99)</f>
        <v>6.181747865617948</v>
      </c>
      <c r="O99" s="141">
        <f>SUMIFS('PIB Mpal 2015-2020 Cons'!T$5:T$759,'PIB Mpal 2015-2020 Cons'!$A$5:$A$759,$W$2,'PIB Mpal 2015-2020 Cons'!$E$5:$E$759,$A99)</f>
        <v>13.492209879373496</v>
      </c>
      <c r="P99" s="246">
        <f>SUMIFS('PIB Mpal 2015-2020 Cons'!U$5:U$759,'PIB Mpal 2015-2020 Cons'!$A$5:$A$759,$W$2,'PIB Mpal 2015-2020 Cons'!$E$5:$E$759,$A99)</f>
        <v>1.9681796819683006</v>
      </c>
      <c r="Q99" s="319">
        <f>SUMIFS('PIB Mpal 2015-2020 Cons'!J$5:J$759,'PIB Mpal 2015-2020 Cons'!$A$5:$A$759,$W$2,'PIB Mpal 2015-2020 Cons'!$E$5:$E$759,$A99)</f>
        <v>4.0535588461386185</v>
      </c>
      <c r="R99" s="192">
        <f>SUMIFS('PIB Mpal 2015-2020 Cons'!M$5:M$759,'PIB Mpal 2015-2020 Cons'!$A$5:$A$759,$W$2,'PIB Mpal 2015-2020 Cons'!$E$5:$E$759,$A99)</f>
        <v>5.477666454884792</v>
      </c>
      <c r="S99" s="143">
        <f>SUMIFS('PIB Mpal 2015-2020 Cons'!V$5:V$759,'PIB Mpal 2015-2020 Cons'!$A$5:$A$759,$W$2,'PIB Mpal 2015-2020 Cons'!$E$5:$E$759,$A99)</f>
        <v>48.98995042941295</v>
      </c>
      <c r="T99" s="249">
        <f>SUMIFS('PIB Mpal 2015-2020 Cons'!W$5:W$759,'PIB Mpal 2015-2020 Cons'!$A$5:$A$759,$W$2,'PIB Mpal 2015-2020 Cons'!$E$5:$E$759,$A99)</f>
        <v>58.52117573043636</v>
      </c>
      <c r="U99" s="141">
        <f>SUMIFS('PIB Mpal 2015-2020 Cons'!X$5:X$759,'PIB Mpal 2015-2020 Cons'!$A$5:$A$759,$W$2,'PIB Mpal 2015-2020 Cons'!$E$5:$E$759,$A99)</f>
        <v>5.885398665060187</v>
      </c>
      <c r="V99" s="143">
        <f>SUMIFS('PIB Mpal 2015-2020 Cons'!Y$5:Y$759,'PIB Mpal 2015-2020 Cons'!$A$5:$A$759,$W$2,'PIB Mpal 2015-2020 Cons'!$E$5:$E$759,$A99)</f>
        <v>65.41775623549397</v>
      </c>
      <c r="W99" s="185">
        <f t="shared" si="18"/>
        <v>0.0005047383353273384</v>
      </c>
      <c r="X99" s="379">
        <f>INDEX(POBLACION!$C$4:$W$128,MATCH(A99,POBLACION!$A$4:$A$128,0),MATCH($W$2,POBLACION!$C$3:$W$3,0))</f>
        <v>5776</v>
      </c>
      <c r="Y99" s="369">
        <f t="shared" si="19"/>
        <v>10131.782501806849</v>
      </c>
      <c r="Z99" s="381">
        <f t="shared" si="20"/>
        <v>11325.788821934551</v>
      </c>
      <c r="AA99" s="384">
        <f t="shared" si="21"/>
        <v>4.005685858252446</v>
      </c>
      <c r="AB99" s="384">
        <f t="shared" si="21"/>
        <v>4.054068459610521</v>
      </c>
    </row>
    <row r="100" spans="1:28" ht="15">
      <c r="A100" s="117" t="s">
        <v>279</v>
      </c>
      <c r="B100" s="114" t="s">
        <v>118</v>
      </c>
      <c r="C100" s="115" t="s">
        <v>421</v>
      </c>
      <c r="D100" s="114" t="s">
        <v>141</v>
      </c>
      <c r="E100" s="141">
        <f>SUMIFS('PIB Mpal 2015-2020 Cons'!H$5:H$759,'PIB Mpal 2015-2020 Cons'!$A$5:$A$759,$W$2,'PIB Mpal 2015-2020 Cons'!$E$5:$E$759,$A100)</f>
        <v>5.293217260296822</v>
      </c>
      <c r="F100" s="141">
        <f>SUMIFS('PIB Mpal 2015-2020 Cons'!I$5:I$759,'PIB Mpal 2015-2020 Cons'!$A$5:$A$759,$W$2,'PIB Mpal 2015-2020 Cons'!$E$5:$E$759,$A100)</f>
        <v>0.16662352688247808</v>
      </c>
      <c r="G100" s="141">
        <f>SUMIFS('PIB Mpal 2015-2020 Cons'!K$5:K$759,'PIB Mpal 2015-2020 Cons'!$A$5:$A$759,$W$2,'PIB Mpal 2015-2020 Cons'!$E$5:$E$759,$A100)</f>
        <v>3.105902032620219</v>
      </c>
      <c r="H100" s="141">
        <f>SUMIFS('PIB Mpal 2015-2020 Cons'!L$5:L$759,'PIB Mpal 2015-2020 Cons'!$A$5:$A$759,$W$2,'PIB Mpal 2015-2020 Cons'!$E$5:$E$759,$A100)</f>
        <v>7.935365526770711</v>
      </c>
      <c r="I100" s="141">
        <f>SUMIFS('PIB Mpal 2015-2020 Cons'!N$5:N$759,'PIB Mpal 2015-2020 Cons'!$A$5:$A$759,$W$2,'PIB Mpal 2015-2020 Cons'!$E$5:$E$759,$A100)</f>
        <v>58.077419227343206</v>
      </c>
      <c r="J100" s="141">
        <f>SUMIFS('PIB Mpal 2015-2020 Cons'!O$5:O$759,'PIB Mpal 2015-2020 Cons'!$A$5:$A$759,$W$2,'PIB Mpal 2015-2020 Cons'!$E$5:$E$759,$A100)</f>
        <v>5.183899945104165</v>
      </c>
      <c r="K100" s="141">
        <f>SUMIFS('PIB Mpal 2015-2020 Cons'!P$5:P$759,'PIB Mpal 2015-2020 Cons'!$A$5:$A$759,$W$2,'PIB Mpal 2015-2020 Cons'!$E$5:$E$759,$A100)</f>
        <v>0.9293771703933382</v>
      </c>
      <c r="L100" s="141">
        <f>SUMIFS('PIB Mpal 2015-2020 Cons'!Q$5:Q$759,'PIB Mpal 2015-2020 Cons'!$A$5:$A$759,$W$2,'PIB Mpal 2015-2020 Cons'!$E$5:$E$759,$A100)</f>
        <v>0.5479877838007631</v>
      </c>
      <c r="M100" s="141">
        <f>SUMIFS('PIB Mpal 2015-2020 Cons'!R$5:R$759,'PIB Mpal 2015-2020 Cons'!$A$5:$A$759,$W$2,'PIB Mpal 2015-2020 Cons'!$E$5:$E$759,$A100)</f>
        <v>3.297039997368937</v>
      </c>
      <c r="N100" s="141">
        <f>SUMIFS('PIB Mpal 2015-2020 Cons'!S$5:S$759,'PIB Mpal 2015-2020 Cons'!$A$5:$A$759,$W$2,'PIB Mpal 2015-2020 Cons'!$E$5:$E$759,$A100)</f>
        <v>6.147305652897698</v>
      </c>
      <c r="O100" s="141">
        <f>SUMIFS('PIB Mpal 2015-2020 Cons'!T$5:T$759,'PIB Mpal 2015-2020 Cons'!$A$5:$A$759,$W$2,'PIB Mpal 2015-2020 Cons'!$E$5:$E$759,$A100)</f>
        <v>6.161663752791437</v>
      </c>
      <c r="P100" s="246">
        <f>SUMIFS('PIB Mpal 2015-2020 Cons'!U$5:U$759,'PIB Mpal 2015-2020 Cons'!$A$5:$A$759,$W$2,'PIB Mpal 2015-2020 Cons'!$E$5:$E$759,$A100)</f>
        <v>0.905491744949881</v>
      </c>
      <c r="Q100" s="319">
        <f>SUMIFS('PIB Mpal 2015-2020 Cons'!J$5:J$759,'PIB Mpal 2015-2020 Cons'!$A$5:$A$759,$W$2,'PIB Mpal 2015-2020 Cons'!$E$5:$E$759,$A100)</f>
        <v>5.4598407871793</v>
      </c>
      <c r="R100" s="192">
        <f>SUMIFS('PIB Mpal 2015-2020 Cons'!M$5:M$759,'PIB Mpal 2015-2020 Cons'!$A$5:$A$759,$W$2,'PIB Mpal 2015-2020 Cons'!$E$5:$E$759,$A100)</f>
        <v>11.04126755939093</v>
      </c>
      <c r="S100" s="143">
        <f>SUMIFS('PIB Mpal 2015-2020 Cons'!V$5:V$759,'PIB Mpal 2015-2020 Cons'!$A$5:$A$759,$W$2,'PIB Mpal 2015-2020 Cons'!$E$5:$E$759,$A100)</f>
        <v>81.25018527464944</v>
      </c>
      <c r="T100" s="249">
        <f>SUMIFS('PIB Mpal 2015-2020 Cons'!W$5:W$759,'PIB Mpal 2015-2020 Cons'!$A$5:$A$759,$W$2,'PIB Mpal 2015-2020 Cons'!$E$5:$E$759,$A100)</f>
        <v>97.75129362121967</v>
      </c>
      <c r="U100" s="141">
        <f>SUMIFS('PIB Mpal 2015-2020 Cons'!X$5:X$759,'PIB Mpal 2015-2020 Cons'!$A$5:$A$759,$W$2,'PIB Mpal 2015-2020 Cons'!$E$5:$E$759,$A100)</f>
        <v>10.290560974788574</v>
      </c>
      <c r="V100" s="143">
        <f>SUMIFS('PIB Mpal 2015-2020 Cons'!Y$5:Y$759,'PIB Mpal 2015-2020 Cons'!$A$5:$A$759,$W$2,'PIB Mpal 2015-2020 Cons'!$E$5:$E$759,$A100)</f>
        <v>114.38229548221436</v>
      </c>
      <c r="W100" s="185">
        <f t="shared" si="18"/>
        <v>0.0008825299541730252</v>
      </c>
      <c r="X100" s="379">
        <f>INDEX(POBLACION!$C$4:$W$128,MATCH(A100,POBLACION!$A$4:$A$128,0),MATCH($W$2,POBLACION!$C$3:$W$3,0))</f>
        <v>13035</v>
      </c>
      <c r="Y100" s="369">
        <f t="shared" si="19"/>
        <v>7499.1402854790695</v>
      </c>
      <c r="Z100" s="381">
        <f t="shared" si="20"/>
        <v>8775.013078804324</v>
      </c>
      <c r="AA100" s="384">
        <f t="shared" si="21"/>
        <v>3.8750114779685685</v>
      </c>
      <c r="AB100" s="384">
        <f t="shared" si="21"/>
        <v>3.943247772436815</v>
      </c>
    </row>
    <row r="101" spans="1:28" ht="15">
      <c r="A101" s="117" t="s">
        <v>280</v>
      </c>
      <c r="B101" s="114" t="s">
        <v>118</v>
      </c>
      <c r="C101" s="115" t="s">
        <v>421</v>
      </c>
      <c r="D101" s="114" t="s">
        <v>142</v>
      </c>
      <c r="E101" s="141">
        <f>SUMIFS('PIB Mpal 2015-2020 Cons'!H$5:H$759,'PIB Mpal 2015-2020 Cons'!$A$5:$A$759,$W$2,'PIB Mpal 2015-2020 Cons'!$E$5:$E$759,$A101)</f>
        <v>9.617200580074112</v>
      </c>
      <c r="F101" s="141">
        <f>SUMIFS('PIB Mpal 2015-2020 Cons'!I$5:I$759,'PIB Mpal 2015-2020 Cons'!$A$5:$A$759,$W$2,'PIB Mpal 2015-2020 Cons'!$E$5:$E$759,$A101)</f>
        <v>0</v>
      </c>
      <c r="G101" s="141">
        <f>SUMIFS('PIB Mpal 2015-2020 Cons'!K$5:K$759,'PIB Mpal 2015-2020 Cons'!$A$5:$A$759,$W$2,'PIB Mpal 2015-2020 Cons'!$E$5:$E$759,$A101)</f>
        <v>5.956521670057367</v>
      </c>
      <c r="H101" s="141">
        <f>SUMIFS('PIB Mpal 2015-2020 Cons'!L$5:L$759,'PIB Mpal 2015-2020 Cons'!$A$5:$A$759,$W$2,'PIB Mpal 2015-2020 Cons'!$E$5:$E$759,$A101)</f>
        <v>12.59399513940582</v>
      </c>
      <c r="I101" s="141">
        <f>SUMIFS('PIB Mpal 2015-2020 Cons'!N$5:N$759,'PIB Mpal 2015-2020 Cons'!$A$5:$A$759,$W$2,'PIB Mpal 2015-2020 Cons'!$E$5:$E$759,$A101)</f>
        <v>6.835816935635326</v>
      </c>
      <c r="J101" s="141">
        <f>SUMIFS('PIB Mpal 2015-2020 Cons'!O$5:O$759,'PIB Mpal 2015-2020 Cons'!$A$5:$A$759,$W$2,'PIB Mpal 2015-2020 Cons'!$E$5:$E$759,$A101)</f>
        <v>38.473825410368335</v>
      </c>
      <c r="K101" s="141">
        <f>SUMIFS('PIB Mpal 2015-2020 Cons'!P$5:P$759,'PIB Mpal 2015-2020 Cons'!$A$5:$A$759,$W$2,'PIB Mpal 2015-2020 Cons'!$E$5:$E$759,$A101)</f>
        <v>7.117688305527219</v>
      </c>
      <c r="L101" s="141">
        <f>SUMIFS('PIB Mpal 2015-2020 Cons'!Q$5:Q$759,'PIB Mpal 2015-2020 Cons'!$A$5:$A$759,$W$2,'PIB Mpal 2015-2020 Cons'!$E$5:$E$759,$A101)</f>
        <v>4.575790973073494</v>
      </c>
      <c r="M101" s="141">
        <f>SUMIFS('PIB Mpal 2015-2020 Cons'!R$5:R$759,'PIB Mpal 2015-2020 Cons'!$A$5:$A$759,$W$2,'PIB Mpal 2015-2020 Cons'!$E$5:$E$759,$A101)</f>
        <v>31.011865091203415</v>
      </c>
      <c r="N101" s="141">
        <f>SUMIFS('PIB Mpal 2015-2020 Cons'!S$5:S$759,'PIB Mpal 2015-2020 Cons'!$A$5:$A$759,$W$2,'PIB Mpal 2015-2020 Cons'!$E$5:$E$759,$A101)</f>
        <v>21.157488860349165</v>
      </c>
      <c r="O101" s="141">
        <f>SUMIFS('PIB Mpal 2015-2020 Cons'!T$5:T$759,'PIB Mpal 2015-2020 Cons'!$A$5:$A$759,$W$2,'PIB Mpal 2015-2020 Cons'!$E$5:$E$759,$A101)</f>
        <v>41.33301942788426</v>
      </c>
      <c r="P101" s="246">
        <f>SUMIFS('PIB Mpal 2015-2020 Cons'!U$5:U$759,'PIB Mpal 2015-2020 Cons'!$A$5:$A$759,$W$2,'PIB Mpal 2015-2020 Cons'!$E$5:$E$759,$A101)</f>
        <v>8.409869838741827</v>
      </c>
      <c r="Q101" s="319">
        <f>SUMIFS('PIB Mpal 2015-2020 Cons'!J$5:J$759,'PIB Mpal 2015-2020 Cons'!$A$5:$A$759,$W$2,'PIB Mpal 2015-2020 Cons'!$E$5:$E$759,$A101)</f>
        <v>9.617200580074112</v>
      </c>
      <c r="R101" s="192">
        <f>SUMIFS('PIB Mpal 2015-2020 Cons'!M$5:M$759,'PIB Mpal 2015-2020 Cons'!$A$5:$A$759,$W$2,'PIB Mpal 2015-2020 Cons'!$E$5:$E$759,$A101)</f>
        <v>18.550516809463186</v>
      </c>
      <c r="S101" s="143">
        <f>SUMIFS('PIB Mpal 2015-2020 Cons'!V$5:V$759,'PIB Mpal 2015-2020 Cons'!$A$5:$A$759,$W$2,'PIB Mpal 2015-2020 Cons'!$E$5:$E$759,$A101)</f>
        <v>158.91536484278305</v>
      </c>
      <c r="T101" s="249">
        <f>SUMIFS('PIB Mpal 2015-2020 Cons'!W$5:W$759,'PIB Mpal 2015-2020 Cons'!$A$5:$A$759,$W$2,'PIB Mpal 2015-2020 Cons'!$E$5:$E$759,$A101)</f>
        <v>187.08308223232035</v>
      </c>
      <c r="U101" s="141">
        <f>SUMIFS('PIB Mpal 2015-2020 Cons'!X$5:X$759,'PIB Mpal 2015-2020 Cons'!$A$5:$A$759,$W$2,'PIB Mpal 2015-2020 Cons'!$E$5:$E$759,$A101)</f>
        <v>18.688387476839694</v>
      </c>
      <c r="V101" s="143">
        <f>SUMIFS('PIB Mpal 2015-2020 Cons'!Y$5:Y$759,'PIB Mpal 2015-2020 Cons'!$A$5:$A$759,$W$2,'PIB Mpal 2015-2020 Cons'!$E$5:$E$759,$A101)</f>
        <v>207.7263486397539</v>
      </c>
      <c r="W101" s="185">
        <f t="shared" si="18"/>
        <v>0.0016027368936137284</v>
      </c>
      <c r="X101" s="379">
        <f>INDEX(POBLACION!$C$4:$W$128,MATCH(A101,POBLACION!$A$4:$A$128,0),MATCH($W$2,POBLACION!$C$3:$W$3,0))</f>
        <v>15632</v>
      </c>
      <c r="Y101" s="369">
        <f t="shared" si="19"/>
        <v>11967.955618751303</v>
      </c>
      <c r="Z101" s="381">
        <f t="shared" si="20"/>
        <v>13288.533050137788</v>
      </c>
      <c r="AA101" s="384">
        <f t="shared" si="21"/>
        <v>4.078019970011767</v>
      </c>
      <c r="AB101" s="384">
        <f t="shared" si="21"/>
        <v>4.123477040882998</v>
      </c>
    </row>
    <row r="102" spans="1:28" ht="15">
      <c r="A102" s="117" t="s">
        <v>281</v>
      </c>
      <c r="B102" s="114" t="s">
        <v>118</v>
      </c>
      <c r="C102" s="115" t="s">
        <v>421</v>
      </c>
      <c r="D102" s="114" t="s">
        <v>143</v>
      </c>
      <c r="E102" s="141">
        <f>SUMIFS('PIB Mpal 2015-2020 Cons'!H$5:H$759,'PIB Mpal 2015-2020 Cons'!$A$5:$A$759,$W$2,'PIB Mpal 2015-2020 Cons'!$E$5:$E$759,$A102)</f>
        <v>77.92834087364139</v>
      </c>
      <c r="F102" s="141">
        <f>SUMIFS('PIB Mpal 2015-2020 Cons'!I$5:I$759,'PIB Mpal 2015-2020 Cons'!$A$5:$A$759,$W$2,'PIB Mpal 2015-2020 Cons'!$E$5:$E$759,$A102)</f>
        <v>0.8708495530949767</v>
      </c>
      <c r="G102" s="141">
        <f>SUMIFS('PIB Mpal 2015-2020 Cons'!K$5:K$759,'PIB Mpal 2015-2020 Cons'!$A$5:$A$759,$W$2,'PIB Mpal 2015-2020 Cons'!$E$5:$E$759,$A102)</f>
        <v>7.060675714402546</v>
      </c>
      <c r="H102" s="141">
        <f>SUMIFS('PIB Mpal 2015-2020 Cons'!L$5:L$759,'PIB Mpal 2015-2020 Cons'!$A$5:$A$759,$W$2,'PIB Mpal 2015-2020 Cons'!$E$5:$E$759,$A102)</f>
        <v>14.337942913224534</v>
      </c>
      <c r="I102" s="141">
        <f>SUMIFS('PIB Mpal 2015-2020 Cons'!N$5:N$759,'PIB Mpal 2015-2020 Cons'!$A$5:$A$759,$W$2,'PIB Mpal 2015-2020 Cons'!$E$5:$E$759,$A102)</f>
        <v>9.844653835267689</v>
      </c>
      <c r="J102" s="141">
        <f>SUMIFS('PIB Mpal 2015-2020 Cons'!O$5:O$759,'PIB Mpal 2015-2020 Cons'!$A$5:$A$759,$W$2,'PIB Mpal 2015-2020 Cons'!$E$5:$E$759,$A102)</f>
        <v>26.444595197526088</v>
      </c>
      <c r="K102" s="141">
        <f>SUMIFS('PIB Mpal 2015-2020 Cons'!P$5:P$759,'PIB Mpal 2015-2020 Cons'!$A$5:$A$759,$W$2,'PIB Mpal 2015-2020 Cons'!$E$5:$E$759,$A102)</f>
        <v>5.007840349109187</v>
      </c>
      <c r="L102" s="141">
        <f>SUMIFS('PIB Mpal 2015-2020 Cons'!Q$5:Q$759,'PIB Mpal 2015-2020 Cons'!$A$5:$A$759,$W$2,'PIB Mpal 2015-2020 Cons'!$E$5:$E$759,$A102)</f>
        <v>2.818561978693736</v>
      </c>
      <c r="M102" s="141">
        <f>SUMIFS('PIB Mpal 2015-2020 Cons'!R$5:R$759,'PIB Mpal 2015-2020 Cons'!$A$5:$A$759,$W$2,'PIB Mpal 2015-2020 Cons'!$E$5:$E$759,$A102)</f>
        <v>33.319691048284525</v>
      </c>
      <c r="N102" s="141">
        <f>SUMIFS('PIB Mpal 2015-2020 Cons'!S$5:S$759,'PIB Mpal 2015-2020 Cons'!$A$5:$A$759,$W$2,'PIB Mpal 2015-2020 Cons'!$E$5:$E$759,$A102)</f>
        <v>16.329560150563022</v>
      </c>
      <c r="O102" s="141">
        <f>SUMIFS('PIB Mpal 2015-2020 Cons'!T$5:T$759,'PIB Mpal 2015-2020 Cons'!$A$5:$A$759,$W$2,'PIB Mpal 2015-2020 Cons'!$E$5:$E$759,$A102)</f>
        <v>30.15506099709128</v>
      </c>
      <c r="P102" s="246">
        <f>SUMIFS('PIB Mpal 2015-2020 Cons'!U$5:U$759,'PIB Mpal 2015-2020 Cons'!$A$5:$A$759,$W$2,'PIB Mpal 2015-2020 Cons'!$E$5:$E$759,$A102)</f>
        <v>6.44512120194791</v>
      </c>
      <c r="Q102" s="319">
        <f>SUMIFS('PIB Mpal 2015-2020 Cons'!J$5:J$759,'PIB Mpal 2015-2020 Cons'!$A$5:$A$759,$W$2,'PIB Mpal 2015-2020 Cons'!$E$5:$E$759,$A102)</f>
        <v>78.79919042673636</v>
      </c>
      <c r="R102" s="192">
        <f>SUMIFS('PIB Mpal 2015-2020 Cons'!M$5:M$759,'PIB Mpal 2015-2020 Cons'!$A$5:$A$759,$W$2,'PIB Mpal 2015-2020 Cons'!$E$5:$E$759,$A102)</f>
        <v>21.39861862762708</v>
      </c>
      <c r="S102" s="143">
        <f>SUMIFS('PIB Mpal 2015-2020 Cons'!V$5:V$759,'PIB Mpal 2015-2020 Cons'!$A$5:$A$759,$W$2,'PIB Mpal 2015-2020 Cons'!$E$5:$E$759,$A102)</f>
        <v>130.36508475848345</v>
      </c>
      <c r="T102" s="249">
        <f>SUMIFS('PIB Mpal 2015-2020 Cons'!W$5:W$759,'PIB Mpal 2015-2020 Cons'!$A$5:$A$759,$W$2,'PIB Mpal 2015-2020 Cons'!$E$5:$E$759,$A102)</f>
        <v>230.56289381284688</v>
      </c>
      <c r="U102" s="141">
        <f>SUMIFS('PIB Mpal 2015-2020 Cons'!X$5:X$759,'PIB Mpal 2015-2020 Cons'!$A$5:$A$759,$W$2,'PIB Mpal 2015-2020 Cons'!$E$5:$E$759,$A102)</f>
        <v>23.562031338937164</v>
      </c>
      <c r="V102" s="143">
        <f>SUMIFS('PIB Mpal 2015-2020 Cons'!Y$5:Y$759,'PIB Mpal 2015-2020 Cons'!$A$5:$A$759,$W$2,'PIB Mpal 2015-2020 Cons'!$E$5:$E$759,$A102)</f>
        <v>261.8981905065942</v>
      </c>
      <c r="W102" s="185">
        <f t="shared" si="18"/>
        <v>0.0020207060637432504</v>
      </c>
      <c r="X102" s="379">
        <f>INDEX(POBLACION!$C$4:$W$128,MATCH(A102,POBLACION!$A$4:$A$128,0),MATCH($W$2,POBLACION!$C$3:$W$3,0))</f>
        <v>22258</v>
      </c>
      <c r="Y102" s="369">
        <f t="shared" si="19"/>
        <v>10358.652790585267</v>
      </c>
      <c r="Z102" s="381">
        <f t="shared" si="20"/>
        <v>11766.474548773213</v>
      </c>
      <c r="AA102" s="384">
        <f t="shared" si="21"/>
        <v>4.015303276291434</v>
      </c>
      <c r="AB102" s="384">
        <f t="shared" si="21"/>
        <v>4.070646359754097</v>
      </c>
    </row>
    <row r="103" spans="1:28" ht="15" thickBot="1">
      <c r="A103" s="117" t="s">
        <v>282</v>
      </c>
      <c r="B103" s="154" t="s">
        <v>118</v>
      </c>
      <c r="C103" s="153" t="s">
        <v>378</v>
      </c>
      <c r="D103" s="154" t="s">
        <v>144</v>
      </c>
      <c r="E103" s="189">
        <f>SUMIFS('PIB Mpal 2015-2020 Cons'!H$5:H$759,'PIB Mpal 2015-2020 Cons'!$A$5:$A$759,$W$2,'PIB Mpal 2015-2020 Cons'!$E$5:$E$759,$A103)</f>
        <v>365.5154240292269</v>
      </c>
      <c r="F103" s="189">
        <f>SUMIFS('PIB Mpal 2015-2020 Cons'!I$5:I$759,'PIB Mpal 2015-2020 Cons'!$A$5:$A$759,$W$2,'PIB Mpal 2015-2020 Cons'!$E$5:$E$759,$A103)</f>
        <v>12.572668173287225</v>
      </c>
      <c r="G103" s="189">
        <f>SUMIFS('PIB Mpal 2015-2020 Cons'!K$5:K$759,'PIB Mpal 2015-2020 Cons'!$A$5:$A$759,$W$2,'PIB Mpal 2015-2020 Cons'!$E$5:$E$759,$A103)</f>
        <v>274.6756090932442</v>
      </c>
      <c r="H103" s="189">
        <f>SUMIFS('PIB Mpal 2015-2020 Cons'!L$5:L$759,'PIB Mpal 2015-2020 Cons'!$A$5:$A$759,$W$2,'PIB Mpal 2015-2020 Cons'!$E$5:$E$759,$A103)</f>
        <v>56.02898981291451</v>
      </c>
      <c r="I103" s="189">
        <f>SUMIFS('PIB Mpal 2015-2020 Cons'!N$5:N$759,'PIB Mpal 2015-2020 Cons'!$A$5:$A$759,$W$2,'PIB Mpal 2015-2020 Cons'!$E$5:$E$759,$A103)</f>
        <v>31.323940997455836</v>
      </c>
      <c r="J103" s="189">
        <f>SUMIFS('PIB Mpal 2015-2020 Cons'!O$5:O$759,'PIB Mpal 2015-2020 Cons'!$A$5:$A$759,$W$2,'PIB Mpal 2015-2020 Cons'!$E$5:$E$759,$A103)</f>
        <v>50.422786257181365</v>
      </c>
      <c r="K103" s="189">
        <f>SUMIFS('PIB Mpal 2015-2020 Cons'!P$5:P$759,'PIB Mpal 2015-2020 Cons'!$A$5:$A$759,$W$2,'PIB Mpal 2015-2020 Cons'!$E$5:$E$759,$A103)</f>
        <v>10.799351681096798</v>
      </c>
      <c r="L103" s="189">
        <f>SUMIFS('PIB Mpal 2015-2020 Cons'!Q$5:Q$759,'PIB Mpal 2015-2020 Cons'!$A$5:$A$759,$W$2,'PIB Mpal 2015-2020 Cons'!$E$5:$E$759,$A103)</f>
        <v>8.72045610125015</v>
      </c>
      <c r="M103" s="189">
        <f>SUMIFS('PIB Mpal 2015-2020 Cons'!R$5:R$759,'PIB Mpal 2015-2020 Cons'!$A$5:$A$759,$W$2,'PIB Mpal 2015-2020 Cons'!$E$5:$E$759,$A103)</f>
        <v>45.59768591418026</v>
      </c>
      <c r="N103" s="189">
        <f>SUMIFS('PIB Mpal 2015-2020 Cons'!S$5:S$759,'PIB Mpal 2015-2020 Cons'!$A$5:$A$759,$W$2,'PIB Mpal 2015-2020 Cons'!$E$5:$E$759,$A103)</f>
        <v>54.049067155452605</v>
      </c>
      <c r="O103" s="189">
        <f>SUMIFS('PIB Mpal 2015-2020 Cons'!T$5:T$759,'PIB Mpal 2015-2020 Cons'!$A$5:$A$759,$W$2,'PIB Mpal 2015-2020 Cons'!$E$5:$E$759,$A103)</f>
        <v>62.202010244353914</v>
      </c>
      <c r="P103" s="247">
        <f>SUMIFS('PIB Mpal 2015-2020 Cons'!U$5:U$759,'PIB Mpal 2015-2020 Cons'!$A$5:$A$759,$W$2,'PIB Mpal 2015-2020 Cons'!$E$5:$E$759,$A103)</f>
        <v>10.002582775673673</v>
      </c>
      <c r="Q103" s="319">
        <f>SUMIFS('PIB Mpal 2015-2020 Cons'!J$5:J$759,'PIB Mpal 2015-2020 Cons'!$A$5:$A$759,$W$2,'PIB Mpal 2015-2020 Cons'!$E$5:$E$759,$A103)</f>
        <v>378.08809220251413</v>
      </c>
      <c r="R103" s="192">
        <f>SUMIFS('PIB Mpal 2015-2020 Cons'!M$5:M$759,'PIB Mpal 2015-2020 Cons'!$A$5:$A$759,$W$2,'PIB Mpal 2015-2020 Cons'!$E$5:$E$759,$A103)</f>
        <v>330.7045989061587</v>
      </c>
      <c r="S103" s="190">
        <f>SUMIFS('PIB Mpal 2015-2020 Cons'!V$5:V$759,'PIB Mpal 2015-2020 Cons'!$A$5:$A$759,$W$2,'PIB Mpal 2015-2020 Cons'!$E$5:$E$759,$A103)</f>
        <v>273.11788112664453</v>
      </c>
      <c r="T103" s="250">
        <f>SUMIFS('PIB Mpal 2015-2020 Cons'!W$5:W$759,'PIB Mpal 2015-2020 Cons'!$A$5:$A$759,$W$2,'PIB Mpal 2015-2020 Cons'!$E$5:$E$759,$A103)</f>
        <v>981.9105722353174</v>
      </c>
      <c r="U103" s="189">
        <f>SUMIFS('PIB Mpal 2015-2020 Cons'!X$5:X$759,'PIB Mpal 2015-2020 Cons'!$A$5:$A$759,$W$2,'PIB Mpal 2015-2020 Cons'!$E$5:$E$759,$A103)</f>
        <v>98.54022719875277</v>
      </c>
      <c r="V103" s="190">
        <f>SUMIFS('PIB Mpal 2015-2020 Cons'!Y$5:Y$759,'PIB Mpal 2015-2020 Cons'!$A$5:$A$759,$W$2,'PIB Mpal 2015-2020 Cons'!$E$5:$E$759,$A103)</f>
        <v>1095.3006318895036</v>
      </c>
      <c r="W103" s="191">
        <f t="shared" si="18"/>
        <v>0.008450919894481695</v>
      </c>
      <c r="X103" s="379">
        <f>INDEX(POBLACION!$C$4:$W$128,MATCH(A103,POBLACION!$A$4:$A$128,0),MATCH($W$2,POBLACION!$C$3:$W$3,0))</f>
        <v>36394</v>
      </c>
      <c r="Y103" s="369">
        <f t="shared" si="19"/>
        <v>26980.01242609544</v>
      </c>
      <c r="Z103" s="381">
        <f t="shared" si="20"/>
        <v>30095.637519632455</v>
      </c>
      <c r="AA103" s="384">
        <f t="shared" si="21"/>
        <v>4.431042145357511</v>
      </c>
      <c r="AB103" s="384">
        <f t="shared" si="21"/>
        <v>4.478503547472271</v>
      </c>
    </row>
    <row r="104" spans="1:28" ht="15" thickBot="1">
      <c r="A104" s="211" t="s">
        <v>145</v>
      </c>
      <c r="B104" s="214" t="s">
        <v>381</v>
      </c>
      <c r="C104" s="212"/>
      <c r="D104" s="207"/>
      <c r="E104" s="208">
        <f>SUM(E105:E127)</f>
        <v>1465.6248304593194</v>
      </c>
      <c r="F104" s="208">
        <f aca="true" t="shared" si="24" ref="F104:V104">SUM(F105:F127)</f>
        <v>12.454492052026191</v>
      </c>
      <c r="G104" s="208">
        <f t="shared" si="24"/>
        <v>414.6662610238431</v>
      </c>
      <c r="H104" s="208">
        <f t="shared" si="24"/>
        <v>399.5275059063489</v>
      </c>
      <c r="I104" s="208">
        <f t="shared" si="24"/>
        <v>156.62612644496411</v>
      </c>
      <c r="J104" s="208">
        <f t="shared" si="24"/>
        <v>622.2484381987525</v>
      </c>
      <c r="K104" s="208">
        <f t="shared" si="24"/>
        <v>115.4872502084225</v>
      </c>
      <c r="L104" s="208">
        <f t="shared" si="24"/>
        <v>93.72153564779063</v>
      </c>
      <c r="M104" s="208">
        <f t="shared" si="24"/>
        <v>472.6492662764773</v>
      </c>
      <c r="N104" s="208">
        <f t="shared" si="24"/>
        <v>376.05553843307814</v>
      </c>
      <c r="O104" s="208">
        <f t="shared" si="24"/>
        <v>650.568066497914</v>
      </c>
      <c r="P104" s="218">
        <f t="shared" si="24"/>
        <v>124.31872593846428</v>
      </c>
      <c r="Q104" s="289">
        <f t="shared" si="24"/>
        <v>1478.0793225113455</v>
      </c>
      <c r="R104" s="208">
        <f t="shared" si="24"/>
        <v>814.1937669301919</v>
      </c>
      <c r="S104" s="209">
        <f t="shared" si="24"/>
        <v>2611.6749476458635</v>
      </c>
      <c r="T104" s="282">
        <f t="shared" si="24"/>
        <v>4903.948037087401</v>
      </c>
      <c r="U104" s="208">
        <f t="shared" si="24"/>
        <v>496.53071284928984</v>
      </c>
      <c r="V104" s="209">
        <f t="shared" si="24"/>
        <v>5519.069797209629</v>
      </c>
      <c r="W104" s="210">
        <f t="shared" si="18"/>
        <v>0.04258302733543678</v>
      </c>
      <c r="X104" s="309">
        <f aca="true" t="shared" si="25" ref="X104">SUM(X105:X127)</f>
        <v>367467</v>
      </c>
      <c r="Y104" s="369">
        <f t="shared" si="19"/>
        <v>13345.274642586683</v>
      </c>
      <c r="Z104" s="381">
        <f t="shared" si="20"/>
        <v>15019.225664371572</v>
      </c>
      <c r="AA104" s="384">
        <f t="shared" si="21"/>
        <v>4.12532751589292</v>
      </c>
      <c r="AB104" s="384">
        <f t="shared" si="21"/>
        <v>4.17664754263091</v>
      </c>
    </row>
    <row r="105" spans="1:28" ht="15">
      <c r="A105" s="117" t="s">
        <v>283</v>
      </c>
      <c r="B105" s="196" t="s">
        <v>147</v>
      </c>
      <c r="C105" s="203" t="s">
        <v>376</v>
      </c>
      <c r="D105" s="196" t="s">
        <v>148</v>
      </c>
      <c r="E105" s="204">
        <f>SUMIFS('PIB Mpal 2015-2020 Cons'!H$5:H$759,'PIB Mpal 2015-2020 Cons'!$A$5:$A$759,$W$2,'PIB Mpal 2015-2020 Cons'!$E$5:$E$759,$A105)</f>
        <v>43.866663350999744</v>
      </c>
      <c r="F105" s="204">
        <f>SUMIFS('PIB Mpal 2015-2020 Cons'!I$5:I$759,'PIB Mpal 2015-2020 Cons'!$A$5:$A$759,$W$2,'PIB Mpal 2015-2020 Cons'!$E$5:$E$759,$A105)</f>
        <v>1.1813914300853032</v>
      </c>
      <c r="G105" s="204">
        <f>SUMIFS('PIB Mpal 2015-2020 Cons'!K$5:K$759,'PIB Mpal 2015-2020 Cons'!$A$5:$A$759,$W$2,'PIB Mpal 2015-2020 Cons'!$E$5:$E$759,$A105)</f>
        <v>138.9280377707817</v>
      </c>
      <c r="H105" s="204">
        <f>SUMIFS('PIB Mpal 2015-2020 Cons'!L$5:L$759,'PIB Mpal 2015-2020 Cons'!$A$5:$A$759,$W$2,'PIB Mpal 2015-2020 Cons'!$E$5:$E$759,$A105)</f>
        <v>59.224416311312254</v>
      </c>
      <c r="I105" s="204">
        <f>SUMIFS('PIB Mpal 2015-2020 Cons'!N$5:N$759,'PIB Mpal 2015-2020 Cons'!$A$5:$A$759,$W$2,'PIB Mpal 2015-2020 Cons'!$E$5:$E$759,$A105)</f>
        <v>17.439598889252984</v>
      </c>
      <c r="J105" s="204">
        <f>SUMIFS('PIB Mpal 2015-2020 Cons'!O$5:O$759,'PIB Mpal 2015-2020 Cons'!$A$5:$A$759,$W$2,'PIB Mpal 2015-2020 Cons'!$E$5:$E$759,$A105)</f>
        <v>54.676538830678766</v>
      </c>
      <c r="K105" s="204">
        <f>SUMIFS('PIB Mpal 2015-2020 Cons'!P$5:P$759,'PIB Mpal 2015-2020 Cons'!$A$5:$A$759,$W$2,'PIB Mpal 2015-2020 Cons'!$E$5:$E$759,$A105)</f>
        <v>9.851892043113985</v>
      </c>
      <c r="L105" s="204">
        <f>SUMIFS('PIB Mpal 2015-2020 Cons'!Q$5:Q$759,'PIB Mpal 2015-2020 Cons'!$A$5:$A$759,$W$2,'PIB Mpal 2015-2020 Cons'!$E$5:$E$759,$A105)</f>
        <v>7.676201151303055</v>
      </c>
      <c r="M105" s="204">
        <f>SUMIFS('PIB Mpal 2015-2020 Cons'!R$5:R$759,'PIB Mpal 2015-2020 Cons'!$A$5:$A$759,$W$2,'PIB Mpal 2015-2020 Cons'!$E$5:$E$759,$A105)</f>
        <v>32.497765141347024</v>
      </c>
      <c r="N105" s="204">
        <f>SUMIFS('PIB Mpal 2015-2020 Cons'!S$5:S$759,'PIB Mpal 2015-2020 Cons'!$A$5:$A$759,$W$2,'PIB Mpal 2015-2020 Cons'!$E$5:$E$759,$A105)</f>
        <v>36.236623481725175</v>
      </c>
      <c r="O105" s="204">
        <f>SUMIFS('PIB Mpal 2015-2020 Cons'!T$5:T$759,'PIB Mpal 2015-2020 Cons'!$A$5:$A$759,$W$2,'PIB Mpal 2015-2020 Cons'!$E$5:$E$759,$A105)</f>
        <v>47.13381253139643</v>
      </c>
      <c r="P105" s="278">
        <f>SUMIFS('PIB Mpal 2015-2020 Cons'!U$5:U$759,'PIB Mpal 2015-2020 Cons'!$A$5:$A$759,$W$2,'PIB Mpal 2015-2020 Cons'!$E$5:$E$759,$A105)</f>
        <v>12.289801981467836</v>
      </c>
      <c r="Q105" s="319">
        <f>SUMIFS('PIB Mpal 2015-2020 Cons'!J$5:J$759,'PIB Mpal 2015-2020 Cons'!$A$5:$A$759,$W$2,'PIB Mpal 2015-2020 Cons'!$E$5:$E$759,$A105)</f>
        <v>45.04805478108505</v>
      </c>
      <c r="R105" s="192">
        <f>SUMIFS('PIB Mpal 2015-2020 Cons'!M$5:M$759,'PIB Mpal 2015-2020 Cons'!$A$5:$A$759,$W$2,'PIB Mpal 2015-2020 Cons'!$E$5:$E$759,$A105)</f>
        <v>198.15245408209398</v>
      </c>
      <c r="S105" s="205">
        <f>SUMIFS('PIB Mpal 2015-2020 Cons'!V$5:V$759,'PIB Mpal 2015-2020 Cons'!$A$5:$A$759,$W$2,'PIB Mpal 2015-2020 Cons'!$E$5:$E$759,$A105)</f>
        <v>217.80223405028525</v>
      </c>
      <c r="T105" s="283">
        <f>SUMIFS('PIB Mpal 2015-2020 Cons'!W$5:W$759,'PIB Mpal 2015-2020 Cons'!$A$5:$A$759,$W$2,'PIB Mpal 2015-2020 Cons'!$E$5:$E$759,$A105)</f>
        <v>461.0027429134643</v>
      </c>
      <c r="U105" s="204">
        <f>SUMIFS('PIB Mpal 2015-2020 Cons'!X$5:X$759,'PIB Mpal 2015-2020 Cons'!$A$5:$A$759,$W$2,'PIB Mpal 2015-2020 Cons'!$E$5:$E$759,$A105)</f>
        <v>44.802646221031374</v>
      </c>
      <c r="V105" s="205">
        <f>SUMIFS('PIB Mpal 2015-2020 Cons'!Y$5:Y$759,'PIB Mpal 2015-2020 Cons'!$A$5:$A$759,$W$2,'PIB Mpal 2015-2020 Cons'!$E$5:$E$759,$A105)</f>
        <v>497.9932278635824</v>
      </c>
      <c r="W105" s="194">
        <f t="shared" si="18"/>
        <v>0.003842324887012452</v>
      </c>
      <c r="X105" s="379">
        <f>INDEX(POBLACION!$C$4:$W$128,MATCH(A105,POBLACION!$A$4:$A$128,0),MATCH($W$2,POBLACION!$C$3:$W$3,0))</f>
        <v>30777</v>
      </c>
      <c r="Y105" s="369">
        <f t="shared" si="19"/>
        <v>14978.80699592112</v>
      </c>
      <c r="Z105" s="381">
        <f t="shared" si="20"/>
        <v>16180.69428026066</v>
      </c>
      <c r="AA105" s="384">
        <f t="shared" si="21"/>
        <v>4.175477224864067</v>
      </c>
      <c r="AB105" s="384">
        <f t="shared" si="21"/>
        <v>4.20899715235766</v>
      </c>
    </row>
    <row r="106" spans="1:28" ht="15">
      <c r="A106" s="117" t="s">
        <v>284</v>
      </c>
      <c r="B106" s="114" t="s">
        <v>147</v>
      </c>
      <c r="C106" s="115" t="s">
        <v>382</v>
      </c>
      <c r="D106" s="114" t="s">
        <v>150</v>
      </c>
      <c r="E106" s="141">
        <f>SUMIFS('PIB Mpal 2015-2020 Cons'!H$5:H$759,'PIB Mpal 2015-2020 Cons'!$A$5:$A$759,$W$2,'PIB Mpal 2015-2020 Cons'!$E$5:$E$759,$A106)</f>
        <v>102.36189107459838</v>
      </c>
      <c r="F106" s="141">
        <f>SUMIFS('PIB Mpal 2015-2020 Cons'!I$5:I$759,'PIB Mpal 2015-2020 Cons'!$A$5:$A$759,$W$2,'PIB Mpal 2015-2020 Cons'!$E$5:$E$759,$A106)</f>
        <v>2.8113719411848894</v>
      </c>
      <c r="G106" s="141">
        <f>SUMIFS('PIB Mpal 2015-2020 Cons'!K$5:K$759,'PIB Mpal 2015-2020 Cons'!$A$5:$A$759,$W$2,'PIB Mpal 2015-2020 Cons'!$E$5:$E$759,$A106)</f>
        <v>92.43487747400823</v>
      </c>
      <c r="H106" s="141">
        <f>SUMIFS('PIB Mpal 2015-2020 Cons'!L$5:L$759,'PIB Mpal 2015-2020 Cons'!$A$5:$A$759,$W$2,'PIB Mpal 2015-2020 Cons'!$E$5:$E$759,$A106)</f>
        <v>62.36705525704388</v>
      </c>
      <c r="I106" s="141">
        <f>SUMIFS('PIB Mpal 2015-2020 Cons'!N$5:N$759,'PIB Mpal 2015-2020 Cons'!$A$5:$A$759,$W$2,'PIB Mpal 2015-2020 Cons'!$E$5:$E$759,$A106)</f>
        <v>14.379382616449885</v>
      </c>
      <c r="J106" s="141">
        <f>SUMIFS('PIB Mpal 2015-2020 Cons'!O$5:O$759,'PIB Mpal 2015-2020 Cons'!$A$5:$A$759,$W$2,'PIB Mpal 2015-2020 Cons'!$E$5:$E$759,$A106)</f>
        <v>75.51254467361598</v>
      </c>
      <c r="K106" s="141">
        <f>SUMIFS('PIB Mpal 2015-2020 Cons'!P$5:P$759,'PIB Mpal 2015-2020 Cons'!$A$5:$A$759,$W$2,'PIB Mpal 2015-2020 Cons'!$E$5:$E$759,$A106)</f>
        <v>14.889234991672035</v>
      </c>
      <c r="L106" s="141">
        <f>SUMIFS('PIB Mpal 2015-2020 Cons'!Q$5:Q$759,'PIB Mpal 2015-2020 Cons'!$A$5:$A$759,$W$2,'PIB Mpal 2015-2020 Cons'!$E$5:$E$759,$A106)</f>
        <v>20.30504991900626</v>
      </c>
      <c r="M106" s="141">
        <f>SUMIFS('PIB Mpal 2015-2020 Cons'!R$5:R$759,'PIB Mpal 2015-2020 Cons'!$A$5:$A$759,$W$2,'PIB Mpal 2015-2020 Cons'!$E$5:$E$759,$A106)</f>
        <v>49.766604324821685</v>
      </c>
      <c r="N106" s="141">
        <f>SUMIFS('PIB Mpal 2015-2020 Cons'!S$5:S$759,'PIB Mpal 2015-2020 Cons'!$A$5:$A$759,$W$2,'PIB Mpal 2015-2020 Cons'!$E$5:$E$759,$A106)</f>
        <v>47.19020150302081</v>
      </c>
      <c r="O106" s="141">
        <f>SUMIFS('PIB Mpal 2015-2020 Cons'!T$5:T$759,'PIB Mpal 2015-2020 Cons'!$A$5:$A$759,$W$2,'PIB Mpal 2015-2020 Cons'!$E$5:$E$759,$A106)</f>
        <v>75.69195065844916</v>
      </c>
      <c r="P106" s="246">
        <f>SUMIFS('PIB Mpal 2015-2020 Cons'!U$5:U$759,'PIB Mpal 2015-2020 Cons'!$A$5:$A$759,$W$2,'PIB Mpal 2015-2020 Cons'!$E$5:$E$759,$A106)</f>
        <v>13.653537272621978</v>
      </c>
      <c r="Q106" s="319">
        <f>SUMIFS('PIB Mpal 2015-2020 Cons'!J$5:J$759,'PIB Mpal 2015-2020 Cons'!$A$5:$A$759,$W$2,'PIB Mpal 2015-2020 Cons'!$E$5:$E$759,$A106)</f>
        <v>105.17326301578326</v>
      </c>
      <c r="R106" s="192">
        <f>SUMIFS('PIB Mpal 2015-2020 Cons'!M$5:M$759,'PIB Mpal 2015-2020 Cons'!$A$5:$A$759,$W$2,'PIB Mpal 2015-2020 Cons'!$E$5:$E$759,$A106)</f>
        <v>154.80193273105212</v>
      </c>
      <c r="S106" s="143">
        <f>SUMIFS('PIB Mpal 2015-2020 Cons'!V$5:V$759,'PIB Mpal 2015-2020 Cons'!$A$5:$A$759,$W$2,'PIB Mpal 2015-2020 Cons'!$E$5:$E$759,$A106)</f>
        <v>311.3885059596578</v>
      </c>
      <c r="T106" s="249">
        <f>SUMIFS('PIB Mpal 2015-2020 Cons'!W$5:W$759,'PIB Mpal 2015-2020 Cons'!$A$5:$A$759,$W$2,'PIB Mpal 2015-2020 Cons'!$E$5:$E$759,$A106)</f>
        <v>571.3637017064932</v>
      </c>
      <c r="U106" s="141">
        <f>SUMIFS('PIB Mpal 2015-2020 Cons'!X$5:X$759,'PIB Mpal 2015-2020 Cons'!$A$5:$A$759,$W$2,'PIB Mpal 2015-2020 Cons'!$E$5:$E$759,$A106)</f>
        <v>56.69841835735735</v>
      </c>
      <c r="V106" s="143">
        <f>SUMIFS('PIB Mpal 2015-2020 Cons'!Y$5:Y$759,'PIB Mpal 2015-2020 Cons'!$A$5:$A$759,$W$2,'PIB Mpal 2015-2020 Cons'!$E$5:$E$759,$A106)</f>
        <v>630.2178689092918</v>
      </c>
      <c r="W106" s="185">
        <f t="shared" si="18"/>
        <v>0.00486251954135701</v>
      </c>
      <c r="X106" s="379">
        <f>INDEX(POBLACION!$C$4:$W$128,MATCH(A106,POBLACION!$A$4:$A$128,0),MATCH($W$2,POBLACION!$C$3:$W$3,0))</f>
        <v>43713</v>
      </c>
      <c r="Y106" s="369">
        <f t="shared" si="19"/>
        <v>13070.795912119807</v>
      </c>
      <c r="Z106" s="381">
        <f t="shared" si="20"/>
        <v>14417.172669670164</v>
      </c>
      <c r="AA106" s="384">
        <f t="shared" si="21"/>
        <v>4.116302033618605</v>
      </c>
      <c r="AB106" s="384">
        <f t="shared" si="21"/>
        <v>4.158880099887354</v>
      </c>
    </row>
    <row r="107" spans="1:28" ht="15">
      <c r="A107" s="117" t="s">
        <v>285</v>
      </c>
      <c r="B107" s="114" t="s">
        <v>147</v>
      </c>
      <c r="C107" s="115" t="s">
        <v>376</v>
      </c>
      <c r="D107" s="114" t="s">
        <v>151</v>
      </c>
      <c r="E107" s="141">
        <f>SUMIFS('PIB Mpal 2015-2020 Cons'!H$5:H$759,'PIB Mpal 2015-2020 Cons'!$A$5:$A$759,$W$2,'PIB Mpal 2015-2020 Cons'!$E$5:$E$759,$A107)</f>
        <v>20.838095622819296</v>
      </c>
      <c r="F107" s="141">
        <f>SUMIFS('PIB Mpal 2015-2020 Cons'!I$5:I$759,'PIB Mpal 2015-2020 Cons'!$A$5:$A$759,$W$2,'PIB Mpal 2015-2020 Cons'!$E$5:$E$759,$A107)</f>
        <v>0.6489812388726912</v>
      </c>
      <c r="G107" s="141">
        <f>SUMIFS('PIB Mpal 2015-2020 Cons'!K$5:K$759,'PIB Mpal 2015-2020 Cons'!$A$5:$A$759,$W$2,'PIB Mpal 2015-2020 Cons'!$E$5:$E$759,$A107)</f>
        <v>4.226506346277595</v>
      </c>
      <c r="H107" s="141">
        <f>SUMIFS('PIB Mpal 2015-2020 Cons'!L$5:L$759,'PIB Mpal 2015-2020 Cons'!$A$5:$A$759,$W$2,'PIB Mpal 2015-2020 Cons'!$E$5:$E$759,$A107)</f>
        <v>2.273614657805255</v>
      </c>
      <c r="I107" s="141">
        <f>SUMIFS('PIB Mpal 2015-2020 Cons'!N$5:N$759,'PIB Mpal 2015-2020 Cons'!$A$5:$A$759,$W$2,'PIB Mpal 2015-2020 Cons'!$E$5:$E$759,$A107)</f>
        <v>3.5731015899539855</v>
      </c>
      <c r="J107" s="141">
        <f>SUMIFS('PIB Mpal 2015-2020 Cons'!O$5:O$759,'PIB Mpal 2015-2020 Cons'!$A$5:$A$759,$W$2,'PIB Mpal 2015-2020 Cons'!$E$5:$E$759,$A107)</f>
        <v>7.756215338235103</v>
      </c>
      <c r="K107" s="141">
        <f>SUMIFS('PIB Mpal 2015-2020 Cons'!P$5:P$759,'PIB Mpal 2015-2020 Cons'!$A$5:$A$759,$W$2,'PIB Mpal 2015-2020 Cons'!$E$5:$E$759,$A107)</f>
        <v>1.813252432143569</v>
      </c>
      <c r="L107" s="141">
        <f>SUMIFS('PIB Mpal 2015-2020 Cons'!Q$5:Q$759,'PIB Mpal 2015-2020 Cons'!$A$5:$A$759,$W$2,'PIB Mpal 2015-2020 Cons'!$E$5:$E$759,$A107)</f>
        <v>1.045994785834479</v>
      </c>
      <c r="M107" s="141">
        <f>SUMIFS('PIB Mpal 2015-2020 Cons'!R$5:R$759,'PIB Mpal 2015-2020 Cons'!$A$5:$A$759,$W$2,'PIB Mpal 2015-2020 Cons'!$E$5:$E$759,$A107)</f>
        <v>8.85751293179146</v>
      </c>
      <c r="N107" s="141">
        <f>SUMIFS('PIB Mpal 2015-2020 Cons'!S$5:S$759,'PIB Mpal 2015-2020 Cons'!$A$5:$A$759,$W$2,'PIB Mpal 2015-2020 Cons'!$E$5:$E$759,$A107)</f>
        <v>5.554477973118347</v>
      </c>
      <c r="O107" s="141">
        <f>SUMIFS('PIB Mpal 2015-2020 Cons'!T$5:T$759,'PIB Mpal 2015-2020 Cons'!$A$5:$A$759,$W$2,'PIB Mpal 2015-2020 Cons'!$E$5:$E$759,$A107)</f>
        <v>8.91144174674715</v>
      </c>
      <c r="P107" s="246">
        <f>SUMIFS('PIB Mpal 2015-2020 Cons'!U$5:U$759,'PIB Mpal 2015-2020 Cons'!$A$5:$A$759,$W$2,'PIB Mpal 2015-2020 Cons'!$E$5:$E$759,$A107)</f>
        <v>2.5742072929860162</v>
      </c>
      <c r="Q107" s="319">
        <f>SUMIFS('PIB Mpal 2015-2020 Cons'!J$5:J$759,'PIB Mpal 2015-2020 Cons'!$A$5:$A$759,$W$2,'PIB Mpal 2015-2020 Cons'!$E$5:$E$759,$A107)</f>
        <v>21.487076861691985</v>
      </c>
      <c r="R107" s="192">
        <f>SUMIFS('PIB Mpal 2015-2020 Cons'!M$5:M$759,'PIB Mpal 2015-2020 Cons'!$A$5:$A$759,$W$2,'PIB Mpal 2015-2020 Cons'!$E$5:$E$759,$A107)</f>
        <v>6.50012100408285</v>
      </c>
      <c r="S107" s="143">
        <f>SUMIFS('PIB Mpal 2015-2020 Cons'!V$5:V$759,'PIB Mpal 2015-2020 Cons'!$A$5:$A$759,$W$2,'PIB Mpal 2015-2020 Cons'!$E$5:$E$759,$A107)</f>
        <v>40.086204090810114</v>
      </c>
      <c r="T107" s="249">
        <f>SUMIFS('PIB Mpal 2015-2020 Cons'!W$5:W$759,'PIB Mpal 2015-2020 Cons'!$A$5:$A$759,$W$2,'PIB Mpal 2015-2020 Cons'!$E$5:$E$759,$A107)</f>
        <v>68.07340195658495</v>
      </c>
      <c r="U107" s="141">
        <f>SUMIFS('PIB Mpal 2015-2020 Cons'!X$5:X$759,'PIB Mpal 2015-2020 Cons'!$A$5:$A$759,$W$2,'PIB Mpal 2015-2020 Cons'!$E$5:$E$759,$A107)</f>
        <v>6.94990429539333</v>
      </c>
      <c r="V107" s="143">
        <f>SUMIFS('PIB Mpal 2015-2020 Cons'!Y$5:Y$759,'PIB Mpal 2015-2020 Cons'!$A$5:$A$759,$W$2,'PIB Mpal 2015-2020 Cons'!$E$5:$E$759,$A107)</f>
        <v>77.25001843639977</v>
      </c>
      <c r="W107" s="185">
        <f t="shared" si="18"/>
        <v>0.0005960315356771454</v>
      </c>
      <c r="X107" s="379">
        <f>INDEX(POBLACION!$C$4:$W$128,MATCH(A107,POBLACION!$A$4:$A$128,0),MATCH($W$2,POBLACION!$C$3:$W$3,0))</f>
        <v>5790</v>
      </c>
      <c r="Y107" s="369">
        <f t="shared" si="19"/>
        <v>11757.06424120638</v>
      </c>
      <c r="Z107" s="381">
        <f t="shared" si="20"/>
        <v>13341.972096096679</v>
      </c>
      <c r="AA107" s="384">
        <f t="shared" si="21"/>
        <v>4.070298891211733</v>
      </c>
      <c r="AB107" s="384">
        <f t="shared" si="21"/>
        <v>4.125220028017665</v>
      </c>
    </row>
    <row r="108" spans="1:28" ht="15">
      <c r="A108" s="117" t="s">
        <v>286</v>
      </c>
      <c r="B108" s="114" t="s">
        <v>147</v>
      </c>
      <c r="C108" s="115" t="s">
        <v>382</v>
      </c>
      <c r="D108" s="114" t="s">
        <v>152</v>
      </c>
      <c r="E108" s="141">
        <f>SUMIFS('PIB Mpal 2015-2020 Cons'!H$5:H$759,'PIB Mpal 2015-2020 Cons'!$A$5:$A$759,$W$2,'PIB Mpal 2015-2020 Cons'!$E$5:$E$759,$A108)</f>
        <v>54.17867773365908</v>
      </c>
      <c r="F108" s="141">
        <f>SUMIFS('PIB Mpal 2015-2020 Cons'!I$5:I$759,'PIB Mpal 2015-2020 Cons'!$A$5:$A$759,$W$2,'PIB Mpal 2015-2020 Cons'!$E$5:$E$759,$A108)</f>
        <v>0</v>
      </c>
      <c r="G108" s="141">
        <f>SUMIFS('PIB Mpal 2015-2020 Cons'!K$5:K$759,'PIB Mpal 2015-2020 Cons'!$A$5:$A$759,$W$2,'PIB Mpal 2015-2020 Cons'!$E$5:$E$759,$A108)</f>
        <v>10.157409577196287</v>
      </c>
      <c r="H108" s="141">
        <f>SUMIFS('PIB Mpal 2015-2020 Cons'!L$5:L$759,'PIB Mpal 2015-2020 Cons'!$A$5:$A$759,$W$2,'PIB Mpal 2015-2020 Cons'!$E$5:$E$759,$A108)</f>
        <v>2.9465257919295165</v>
      </c>
      <c r="I108" s="141">
        <f>SUMIFS('PIB Mpal 2015-2020 Cons'!N$5:N$759,'PIB Mpal 2015-2020 Cons'!$A$5:$A$759,$W$2,'PIB Mpal 2015-2020 Cons'!$E$5:$E$759,$A108)</f>
        <v>2.816376292166787</v>
      </c>
      <c r="J108" s="141">
        <f>SUMIFS('PIB Mpal 2015-2020 Cons'!O$5:O$759,'PIB Mpal 2015-2020 Cons'!$A$5:$A$759,$W$2,'PIB Mpal 2015-2020 Cons'!$E$5:$E$759,$A108)</f>
        <v>13.655445952312958</v>
      </c>
      <c r="K108" s="141">
        <f>SUMIFS('PIB Mpal 2015-2020 Cons'!P$5:P$759,'PIB Mpal 2015-2020 Cons'!$A$5:$A$759,$W$2,'PIB Mpal 2015-2020 Cons'!$E$5:$E$759,$A108)</f>
        <v>3.192796345936758</v>
      </c>
      <c r="L108" s="141">
        <f>SUMIFS('PIB Mpal 2015-2020 Cons'!Q$5:Q$759,'PIB Mpal 2015-2020 Cons'!$A$5:$A$759,$W$2,'PIB Mpal 2015-2020 Cons'!$E$5:$E$759,$A108)</f>
        <v>1.552160885809958</v>
      </c>
      <c r="M108" s="141">
        <f>SUMIFS('PIB Mpal 2015-2020 Cons'!R$5:R$759,'PIB Mpal 2015-2020 Cons'!$A$5:$A$759,$W$2,'PIB Mpal 2015-2020 Cons'!$E$5:$E$759,$A108)</f>
        <v>13.47518840339762</v>
      </c>
      <c r="N108" s="141">
        <f>SUMIFS('PIB Mpal 2015-2020 Cons'!S$5:S$759,'PIB Mpal 2015-2020 Cons'!$A$5:$A$759,$W$2,'PIB Mpal 2015-2020 Cons'!$E$5:$E$759,$A108)</f>
        <v>10.412869652623337</v>
      </c>
      <c r="O108" s="141">
        <f>SUMIFS('PIB Mpal 2015-2020 Cons'!T$5:T$759,'PIB Mpal 2015-2020 Cons'!$A$5:$A$759,$W$2,'PIB Mpal 2015-2020 Cons'!$E$5:$E$759,$A108)</f>
        <v>20.854393103206906</v>
      </c>
      <c r="P108" s="246">
        <f>SUMIFS('PIB Mpal 2015-2020 Cons'!U$5:U$759,'PIB Mpal 2015-2020 Cons'!$A$5:$A$759,$W$2,'PIB Mpal 2015-2020 Cons'!$E$5:$E$759,$A108)</f>
        <v>3.320193207252026</v>
      </c>
      <c r="Q108" s="319">
        <f>SUMIFS('PIB Mpal 2015-2020 Cons'!J$5:J$759,'PIB Mpal 2015-2020 Cons'!$A$5:$A$759,$W$2,'PIB Mpal 2015-2020 Cons'!$E$5:$E$759,$A108)</f>
        <v>54.17867773365908</v>
      </c>
      <c r="R108" s="192">
        <f>SUMIFS('PIB Mpal 2015-2020 Cons'!M$5:M$759,'PIB Mpal 2015-2020 Cons'!$A$5:$A$759,$W$2,'PIB Mpal 2015-2020 Cons'!$E$5:$E$759,$A108)</f>
        <v>13.103935369125804</v>
      </c>
      <c r="S108" s="143">
        <f>SUMIFS('PIB Mpal 2015-2020 Cons'!V$5:V$759,'PIB Mpal 2015-2020 Cons'!$A$5:$A$759,$W$2,'PIB Mpal 2015-2020 Cons'!$E$5:$E$759,$A108)</f>
        <v>69.27942384270635</v>
      </c>
      <c r="T108" s="249">
        <f>SUMIFS('PIB Mpal 2015-2020 Cons'!W$5:W$759,'PIB Mpal 2015-2020 Cons'!$A$5:$A$759,$W$2,'PIB Mpal 2015-2020 Cons'!$E$5:$E$759,$A108)</f>
        <v>136.56203694549123</v>
      </c>
      <c r="U108" s="141">
        <f>SUMIFS('PIB Mpal 2015-2020 Cons'!X$5:X$759,'PIB Mpal 2015-2020 Cons'!$A$5:$A$759,$W$2,'PIB Mpal 2015-2020 Cons'!$E$5:$E$759,$A108)</f>
        <v>13.992986818658688</v>
      </c>
      <c r="V108" s="143">
        <f>SUMIFS('PIB Mpal 2015-2020 Cons'!Y$5:Y$759,'PIB Mpal 2015-2020 Cons'!$A$5:$A$759,$W$2,'PIB Mpal 2015-2020 Cons'!$E$5:$E$759,$A108)</f>
        <v>155.53573856459636</v>
      </c>
      <c r="W108" s="185">
        <f t="shared" si="18"/>
        <v>0.0012000541486687035</v>
      </c>
      <c r="X108" s="379">
        <f>INDEX(POBLACION!$C$4:$W$128,MATCH(A108,POBLACION!$A$4:$A$128,0),MATCH($W$2,POBLACION!$C$3:$W$3,0))</f>
        <v>10274</v>
      </c>
      <c r="Y108" s="369">
        <f t="shared" si="19"/>
        <v>13292.002817353634</v>
      </c>
      <c r="Z108" s="381">
        <f t="shared" si="20"/>
        <v>15138.771516896666</v>
      </c>
      <c r="AA108" s="384">
        <f t="shared" si="21"/>
        <v>4.1235904246591115</v>
      </c>
      <c r="AB108" s="384">
        <f t="shared" si="21"/>
        <v>4.180090634405829</v>
      </c>
    </row>
    <row r="109" spans="1:28" ht="15">
      <c r="A109" s="117" t="s">
        <v>287</v>
      </c>
      <c r="B109" s="114" t="s">
        <v>147</v>
      </c>
      <c r="C109" s="115" t="s">
        <v>376</v>
      </c>
      <c r="D109" s="114" t="s">
        <v>154</v>
      </c>
      <c r="E109" s="141">
        <f>SUMIFS('PIB Mpal 2015-2020 Cons'!H$5:H$759,'PIB Mpal 2015-2020 Cons'!$A$5:$A$759,$W$2,'PIB Mpal 2015-2020 Cons'!$E$5:$E$759,$A109)</f>
        <v>75.13404023222748</v>
      </c>
      <c r="F109" s="141">
        <f>SUMIFS('PIB Mpal 2015-2020 Cons'!I$5:I$759,'PIB Mpal 2015-2020 Cons'!$A$5:$A$759,$W$2,'PIB Mpal 2015-2020 Cons'!$E$5:$E$759,$A109)</f>
        <v>0</v>
      </c>
      <c r="G109" s="141">
        <f>SUMIFS('PIB Mpal 2015-2020 Cons'!K$5:K$759,'PIB Mpal 2015-2020 Cons'!$A$5:$A$759,$W$2,'PIB Mpal 2015-2020 Cons'!$E$5:$E$759,$A109)</f>
        <v>8.230425451231051</v>
      </c>
      <c r="H109" s="141">
        <f>SUMIFS('PIB Mpal 2015-2020 Cons'!L$5:L$759,'PIB Mpal 2015-2020 Cons'!$A$5:$A$759,$W$2,'PIB Mpal 2015-2020 Cons'!$E$5:$E$759,$A109)</f>
        <v>9.483171046793633</v>
      </c>
      <c r="I109" s="141">
        <f>SUMIFS('PIB Mpal 2015-2020 Cons'!N$5:N$759,'PIB Mpal 2015-2020 Cons'!$A$5:$A$759,$W$2,'PIB Mpal 2015-2020 Cons'!$E$5:$E$759,$A109)</f>
        <v>3.603357136377727</v>
      </c>
      <c r="J109" s="141">
        <f>SUMIFS('PIB Mpal 2015-2020 Cons'!O$5:O$759,'PIB Mpal 2015-2020 Cons'!$A$5:$A$759,$W$2,'PIB Mpal 2015-2020 Cons'!$E$5:$E$759,$A109)</f>
        <v>21.48024040039188</v>
      </c>
      <c r="K109" s="141">
        <f>SUMIFS('PIB Mpal 2015-2020 Cons'!P$5:P$759,'PIB Mpal 2015-2020 Cons'!$A$5:$A$759,$W$2,'PIB Mpal 2015-2020 Cons'!$E$5:$E$759,$A109)</f>
        <v>4.148320967833565</v>
      </c>
      <c r="L109" s="141">
        <f>SUMIFS('PIB Mpal 2015-2020 Cons'!Q$5:Q$759,'PIB Mpal 2015-2020 Cons'!$A$5:$A$759,$W$2,'PIB Mpal 2015-2020 Cons'!$E$5:$E$759,$A109)</f>
        <v>3.27328294356379</v>
      </c>
      <c r="M109" s="141">
        <f>SUMIFS('PIB Mpal 2015-2020 Cons'!R$5:R$759,'PIB Mpal 2015-2020 Cons'!$A$5:$A$759,$W$2,'PIB Mpal 2015-2020 Cons'!$E$5:$E$759,$A109)</f>
        <v>17.31868547139424</v>
      </c>
      <c r="N109" s="141">
        <f>SUMIFS('PIB Mpal 2015-2020 Cons'!S$5:S$759,'PIB Mpal 2015-2020 Cons'!$A$5:$A$759,$W$2,'PIB Mpal 2015-2020 Cons'!$E$5:$E$759,$A109)</f>
        <v>13.594610956058093</v>
      </c>
      <c r="O109" s="141">
        <f>SUMIFS('PIB Mpal 2015-2020 Cons'!T$5:T$759,'PIB Mpal 2015-2020 Cons'!$A$5:$A$759,$W$2,'PIB Mpal 2015-2020 Cons'!$E$5:$E$759,$A109)</f>
        <v>28.455785046365637</v>
      </c>
      <c r="P109" s="246">
        <f>SUMIFS('PIB Mpal 2015-2020 Cons'!U$5:U$759,'PIB Mpal 2015-2020 Cons'!$A$5:$A$759,$W$2,'PIB Mpal 2015-2020 Cons'!$E$5:$E$759,$A109)</f>
        <v>4.291640640135579</v>
      </c>
      <c r="Q109" s="319">
        <f>SUMIFS('PIB Mpal 2015-2020 Cons'!J$5:J$759,'PIB Mpal 2015-2020 Cons'!$A$5:$A$759,$W$2,'PIB Mpal 2015-2020 Cons'!$E$5:$E$759,$A109)</f>
        <v>75.13404023222748</v>
      </c>
      <c r="R109" s="192">
        <f>SUMIFS('PIB Mpal 2015-2020 Cons'!M$5:M$759,'PIB Mpal 2015-2020 Cons'!$A$5:$A$759,$W$2,'PIB Mpal 2015-2020 Cons'!$E$5:$E$759,$A109)</f>
        <v>17.713596498024685</v>
      </c>
      <c r="S109" s="143">
        <f>SUMIFS('PIB Mpal 2015-2020 Cons'!V$5:V$759,'PIB Mpal 2015-2020 Cons'!$A$5:$A$759,$W$2,'PIB Mpal 2015-2020 Cons'!$E$5:$E$759,$A109)</f>
        <v>96.16592356212051</v>
      </c>
      <c r="T109" s="249">
        <f>SUMIFS('PIB Mpal 2015-2020 Cons'!W$5:W$759,'PIB Mpal 2015-2020 Cons'!$A$5:$A$759,$W$2,'PIB Mpal 2015-2020 Cons'!$E$5:$E$759,$A109)</f>
        <v>189.0135602923727</v>
      </c>
      <c r="U109" s="141">
        <f>SUMIFS('PIB Mpal 2015-2020 Cons'!X$5:X$759,'PIB Mpal 2015-2020 Cons'!$A$5:$A$759,$W$2,'PIB Mpal 2015-2020 Cons'!$E$5:$E$759,$A109)</f>
        <v>19.383824421418012</v>
      </c>
      <c r="V109" s="143">
        <f>SUMIFS('PIB Mpal 2015-2020 Cons'!Y$5:Y$759,'PIB Mpal 2015-2020 Cons'!$A$5:$A$759,$W$2,'PIB Mpal 2015-2020 Cons'!$E$5:$E$759,$A109)</f>
        <v>215.45632010271868</v>
      </c>
      <c r="W109" s="185">
        <f t="shared" si="18"/>
        <v>0.0016623783908595138</v>
      </c>
      <c r="X109" s="379">
        <f>INDEX(POBLACION!$C$4:$W$128,MATCH(A109,POBLACION!$A$4:$A$128,0),MATCH($W$2,POBLACION!$C$3:$W$3,0))</f>
        <v>15736</v>
      </c>
      <c r="Y109" s="369">
        <f t="shared" si="19"/>
        <v>12011.537893516312</v>
      </c>
      <c r="Z109" s="381">
        <f t="shared" si="20"/>
        <v>13691.93696636494</v>
      </c>
      <c r="AA109" s="384">
        <f t="shared" si="21"/>
        <v>4.0795986157217206</v>
      </c>
      <c r="AB109" s="384">
        <f t="shared" si="21"/>
        <v>4.136464891106878</v>
      </c>
    </row>
    <row r="110" spans="1:28" ht="15">
      <c r="A110" s="117" t="s">
        <v>288</v>
      </c>
      <c r="B110" s="114" t="s">
        <v>147</v>
      </c>
      <c r="C110" s="115" t="s">
        <v>383</v>
      </c>
      <c r="D110" s="114" t="s">
        <v>156</v>
      </c>
      <c r="E110" s="141">
        <f>SUMIFS('PIB Mpal 2015-2020 Cons'!H$5:H$759,'PIB Mpal 2015-2020 Cons'!$A$5:$A$759,$W$2,'PIB Mpal 2015-2020 Cons'!$E$5:$E$759,$A110)</f>
        <v>11.566630642262465</v>
      </c>
      <c r="F110" s="141">
        <f>SUMIFS('PIB Mpal 2015-2020 Cons'!I$5:I$759,'PIB Mpal 2015-2020 Cons'!$A$5:$A$759,$W$2,'PIB Mpal 2015-2020 Cons'!$E$5:$E$759,$A110)</f>
        <v>0</v>
      </c>
      <c r="G110" s="141">
        <f>SUMIFS('PIB Mpal 2015-2020 Cons'!K$5:K$759,'PIB Mpal 2015-2020 Cons'!$A$5:$A$759,$W$2,'PIB Mpal 2015-2020 Cons'!$E$5:$E$759,$A110)</f>
        <v>2.92741339705645</v>
      </c>
      <c r="H110" s="141">
        <f>SUMIFS('PIB Mpal 2015-2020 Cons'!L$5:L$759,'PIB Mpal 2015-2020 Cons'!$A$5:$A$759,$W$2,'PIB Mpal 2015-2020 Cons'!$E$5:$E$759,$A110)</f>
        <v>2.3141623928782913</v>
      </c>
      <c r="I110" s="141">
        <f>SUMIFS('PIB Mpal 2015-2020 Cons'!N$5:N$759,'PIB Mpal 2015-2020 Cons'!$A$5:$A$759,$W$2,'PIB Mpal 2015-2020 Cons'!$E$5:$E$759,$A110)</f>
        <v>6.018019847981815</v>
      </c>
      <c r="J110" s="141">
        <f>SUMIFS('PIB Mpal 2015-2020 Cons'!O$5:O$759,'PIB Mpal 2015-2020 Cons'!$A$5:$A$759,$W$2,'PIB Mpal 2015-2020 Cons'!$E$5:$E$759,$A110)</f>
        <v>6.101106917506833</v>
      </c>
      <c r="K110" s="141">
        <f>SUMIFS('PIB Mpal 2015-2020 Cons'!P$5:P$759,'PIB Mpal 2015-2020 Cons'!$A$5:$A$759,$W$2,'PIB Mpal 2015-2020 Cons'!$E$5:$E$759,$A110)</f>
        <v>1.1999259035305399</v>
      </c>
      <c r="L110" s="141">
        <f>SUMIFS('PIB Mpal 2015-2020 Cons'!Q$5:Q$759,'PIB Mpal 2015-2020 Cons'!$A$5:$A$759,$W$2,'PIB Mpal 2015-2020 Cons'!$E$5:$E$759,$A110)</f>
        <v>0.8973055462234999</v>
      </c>
      <c r="M110" s="141">
        <f>SUMIFS('PIB Mpal 2015-2020 Cons'!R$5:R$759,'PIB Mpal 2015-2020 Cons'!$A$5:$A$759,$W$2,'PIB Mpal 2015-2020 Cons'!$E$5:$E$759,$A110)</f>
        <v>6.947006861109344</v>
      </c>
      <c r="N110" s="141">
        <f>SUMIFS('PIB Mpal 2015-2020 Cons'!S$5:S$759,'PIB Mpal 2015-2020 Cons'!$A$5:$A$759,$W$2,'PIB Mpal 2015-2020 Cons'!$E$5:$E$759,$A110)</f>
        <v>4.557629670560692</v>
      </c>
      <c r="O110" s="141">
        <f>SUMIFS('PIB Mpal 2015-2020 Cons'!T$5:T$759,'PIB Mpal 2015-2020 Cons'!$A$5:$A$759,$W$2,'PIB Mpal 2015-2020 Cons'!$E$5:$E$759,$A110)</f>
        <v>8.956879959911856</v>
      </c>
      <c r="P110" s="246">
        <f>SUMIFS('PIB Mpal 2015-2020 Cons'!U$5:U$759,'PIB Mpal 2015-2020 Cons'!$A$5:$A$759,$W$2,'PIB Mpal 2015-2020 Cons'!$E$5:$E$759,$A110)</f>
        <v>1.2334656803684119</v>
      </c>
      <c r="Q110" s="319">
        <f>SUMIFS('PIB Mpal 2015-2020 Cons'!J$5:J$759,'PIB Mpal 2015-2020 Cons'!$A$5:$A$759,$W$2,'PIB Mpal 2015-2020 Cons'!$E$5:$E$759,$A110)</f>
        <v>11.566630642262465</v>
      </c>
      <c r="R110" s="192">
        <f>SUMIFS('PIB Mpal 2015-2020 Cons'!M$5:M$759,'PIB Mpal 2015-2020 Cons'!$A$5:$A$759,$W$2,'PIB Mpal 2015-2020 Cons'!$E$5:$E$759,$A110)</f>
        <v>5.241575789934741</v>
      </c>
      <c r="S110" s="143">
        <f>SUMIFS('PIB Mpal 2015-2020 Cons'!V$5:V$759,'PIB Mpal 2015-2020 Cons'!$A$5:$A$759,$W$2,'PIB Mpal 2015-2020 Cons'!$E$5:$E$759,$A110)</f>
        <v>35.91134038719299</v>
      </c>
      <c r="T110" s="249">
        <f>SUMIFS('PIB Mpal 2015-2020 Cons'!W$5:W$759,'PIB Mpal 2015-2020 Cons'!$A$5:$A$759,$W$2,'PIB Mpal 2015-2020 Cons'!$E$5:$E$759,$A110)</f>
        <v>52.7195468193902</v>
      </c>
      <c r="U110" s="141">
        <f>SUMIFS('PIB Mpal 2015-2020 Cons'!X$5:X$759,'PIB Mpal 2015-2020 Cons'!$A$5:$A$759,$W$2,'PIB Mpal 2015-2020 Cons'!$E$5:$E$759,$A110)</f>
        <v>5.369376860766111</v>
      </c>
      <c r="V110" s="143">
        <f>SUMIFS('PIB Mpal 2015-2020 Cons'!Y$5:Y$759,'PIB Mpal 2015-2020 Cons'!$A$5:$A$759,$W$2,'PIB Mpal 2015-2020 Cons'!$E$5:$E$759,$A110)</f>
        <v>59.68203881551598</v>
      </c>
      <c r="W110" s="185">
        <f t="shared" si="18"/>
        <v>0.00046048373796624863</v>
      </c>
      <c r="X110" s="379">
        <f>INDEX(POBLACION!$C$4:$W$128,MATCH(A110,POBLACION!$A$4:$A$128,0),MATCH($W$2,POBLACION!$C$3:$W$3,0))</f>
        <v>4670</v>
      </c>
      <c r="Y110" s="369">
        <f t="shared" si="19"/>
        <v>11288.982188306254</v>
      </c>
      <c r="Z110" s="381">
        <f t="shared" si="20"/>
        <v>12779.87983201627</v>
      </c>
      <c r="AA110" s="384">
        <f t="shared" si="21"/>
        <v>4.052654787812632</v>
      </c>
      <c r="AB110" s="384">
        <f t="shared" si="21"/>
        <v>4.106526770212241</v>
      </c>
    </row>
    <row r="111" spans="1:28" ht="15">
      <c r="A111" s="117" t="s">
        <v>289</v>
      </c>
      <c r="B111" s="114" t="s">
        <v>147</v>
      </c>
      <c r="C111" s="115" t="s">
        <v>382</v>
      </c>
      <c r="D111" s="114" t="s">
        <v>157</v>
      </c>
      <c r="E111" s="141">
        <f>SUMIFS('PIB Mpal 2015-2020 Cons'!H$5:H$759,'PIB Mpal 2015-2020 Cons'!$A$5:$A$759,$W$2,'PIB Mpal 2015-2020 Cons'!$E$5:$E$759,$A111)</f>
        <v>70.28187932764185</v>
      </c>
      <c r="F111" s="141">
        <f>SUMIFS('PIB Mpal 2015-2020 Cons'!I$5:I$759,'PIB Mpal 2015-2020 Cons'!$A$5:$A$759,$W$2,'PIB Mpal 2015-2020 Cons'!$E$5:$E$759,$A111)</f>
        <v>0</v>
      </c>
      <c r="G111" s="141">
        <f>SUMIFS('PIB Mpal 2015-2020 Cons'!K$5:K$759,'PIB Mpal 2015-2020 Cons'!$A$5:$A$759,$W$2,'PIB Mpal 2015-2020 Cons'!$E$5:$E$759,$A111)</f>
        <v>10.435616408394411</v>
      </c>
      <c r="H111" s="141">
        <f>SUMIFS('PIB Mpal 2015-2020 Cons'!L$5:L$759,'PIB Mpal 2015-2020 Cons'!$A$5:$A$759,$W$2,'PIB Mpal 2015-2020 Cons'!$E$5:$E$759,$A111)</f>
        <v>16.40218029894398</v>
      </c>
      <c r="I111" s="141">
        <f>SUMIFS('PIB Mpal 2015-2020 Cons'!N$5:N$759,'PIB Mpal 2015-2020 Cons'!$A$5:$A$759,$W$2,'PIB Mpal 2015-2020 Cons'!$E$5:$E$759,$A111)</f>
        <v>3.002021396846729</v>
      </c>
      <c r="J111" s="141">
        <f>SUMIFS('PIB Mpal 2015-2020 Cons'!O$5:O$759,'PIB Mpal 2015-2020 Cons'!$A$5:$A$759,$W$2,'PIB Mpal 2015-2020 Cons'!$E$5:$E$759,$A111)</f>
        <v>49.83072320028833</v>
      </c>
      <c r="K111" s="141">
        <f>SUMIFS('PIB Mpal 2015-2020 Cons'!P$5:P$759,'PIB Mpal 2015-2020 Cons'!$A$5:$A$759,$W$2,'PIB Mpal 2015-2020 Cons'!$E$5:$E$759,$A111)</f>
        <v>8.866555755706738</v>
      </c>
      <c r="L111" s="141">
        <f>SUMIFS('PIB Mpal 2015-2020 Cons'!Q$5:Q$759,'PIB Mpal 2015-2020 Cons'!$A$5:$A$759,$W$2,'PIB Mpal 2015-2020 Cons'!$E$5:$E$759,$A111)</f>
        <v>5.213739510502217</v>
      </c>
      <c r="M111" s="141">
        <f>SUMIFS('PIB Mpal 2015-2020 Cons'!R$5:R$759,'PIB Mpal 2015-2020 Cons'!$A$5:$A$759,$W$2,'PIB Mpal 2015-2020 Cons'!$E$5:$E$759,$A111)</f>
        <v>34.41726730526385</v>
      </c>
      <c r="N111" s="141">
        <f>SUMIFS('PIB Mpal 2015-2020 Cons'!S$5:S$759,'PIB Mpal 2015-2020 Cons'!$A$5:$A$759,$W$2,'PIB Mpal 2015-2020 Cons'!$E$5:$E$759,$A111)</f>
        <v>26.521855389050966</v>
      </c>
      <c r="O111" s="141">
        <f>SUMIFS('PIB Mpal 2015-2020 Cons'!T$5:T$759,'PIB Mpal 2015-2020 Cons'!$A$5:$A$759,$W$2,'PIB Mpal 2015-2020 Cons'!$E$5:$E$759,$A111)</f>
        <v>58.24332913236391</v>
      </c>
      <c r="P111" s="246">
        <f>SUMIFS('PIB Mpal 2015-2020 Cons'!U$5:U$759,'PIB Mpal 2015-2020 Cons'!$A$5:$A$759,$W$2,'PIB Mpal 2015-2020 Cons'!$E$5:$E$759,$A111)</f>
        <v>9.11242117590554</v>
      </c>
      <c r="Q111" s="319">
        <f>SUMIFS('PIB Mpal 2015-2020 Cons'!J$5:J$759,'PIB Mpal 2015-2020 Cons'!$A$5:$A$759,$W$2,'PIB Mpal 2015-2020 Cons'!$E$5:$E$759,$A111)</f>
        <v>70.28187932764185</v>
      </c>
      <c r="R111" s="192">
        <f>SUMIFS('PIB Mpal 2015-2020 Cons'!M$5:M$759,'PIB Mpal 2015-2020 Cons'!$A$5:$A$759,$W$2,'PIB Mpal 2015-2020 Cons'!$E$5:$E$759,$A111)</f>
        <v>26.83779670733839</v>
      </c>
      <c r="S111" s="143">
        <f>SUMIFS('PIB Mpal 2015-2020 Cons'!V$5:V$759,'PIB Mpal 2015-2020 Cons'!$A$5:$A$759,$W$2,'PIB Mpal 2015-2020 Cons'!$E$5:$E$759,$A111)</f>
        <v>195.2079128659283</v>
      </c>
      <c r="T111" s="249">
        <f>SUMIFS('PIB Mpal 2015-2020 Cons'!W$5:W$759,'PIB Mpal 2015-2020 Cons'!$A$5:$A$759,$W$2,'PIB Mpal 2015-2020 Cons'!$E$5:$E$759,$A111)</f>
        <v>292.32758890090855</v>
      </c>
      <c r="U111" s="141">
        <f>SUMIFS('PIB Mpal 2015-2020 Cons'!X$5:X$759,'PIB Mpal 2015-2020 Cons'!$A$5:$A$759,$W$2,'PIB Mpal 2015-2020 Cons'!$E$5:$E$759,$A111)</f>
        <v>29.62944824816282</v>
      </c>
      <c r="V111" s="143">
        <f>SUMIFS('PIB Mpal 2015-2020 Cons'!Y$5:Y$759,'PIB Mpal 2015-2020 Cons'!$A$5:$A$759,$W$2,'PIB Mpal 2015-2020 Cons'!$E$5:$E$759,$A111)</f>
        <v>329.33912610903036</v>
      </c>
      <c r="W111" s="185">
        <f t="shared" si="18"/>
        <v>0.0025410544756691036</v>
      </c>
      <c r="X111" s="379">
        <f>INDEX(POBLACION!$C$4:$W$128,MATCH(A111,POBLACION!$A$4:$A$128,0),MATCH($W$2,POBLACION!$C$3:$W$3,0))</f>
        <v>26160</v>
      </c>
      <c r="Y111" s="369">
        <f t="shared" si="19"/>
        <v>11174.602022205983</v>
      </c>
      <c r="Z111" s="381">
        <f t="shared" si="20"/>
        <v>12589.416135666299</v>
      </c>
      <c r="AA111" s="384">
        <f t="shared" si="21"/>
        <v>4.048232064901279</v>
      </c>
      <c r="AB111" s="384">
        <f t="shared" si="21"/>
        <v>4.100005589127867</v>
      </c>
    </row>
    <row r="112" spans="1:28" ht="15">
      <c r="A112" s="117" t="s">
        <v>290</v>
      </c>
      <c r="B112" s="114" t="s">
        <v>147</v>
      </c>
      <c r="C112" s="115" t="s">
        <v>376</v>
      </c>
      <c r="D112" s="114" t="s">
        <v>158</v>
      </c>
      <c r="E112" s="141">
        <f>SUMIFS('PIB Mpal 2015-2020 Cons'!H$5:H$759,'PIB Mpal 2015-2020 Cons'!$A$5:$A$759,$W$2,'PIB Mpal 2015-2020 Cons'!$E$5:$E$759,$A112)</f>
        <v>91.14233875141794</v>
      </c>
      <c r="F112" s="141">
        <f>SUMIFS('PIB Mpal 2015-2020 Cons'!I$5:I$759,'PIB Mpal 2015-2020 Cons'!$A$5:$A$759,$W$2,'PIB Mpal 2015-2020 Cons'!$E$5:$E$759,$A112)</f>
        <v>0</v>
      </c>
      <c r="G112" s="141">
        <f>SUMIFS('PIB Mpal 2015-2020 Cons'!K$5:K$759,'PIB Mpal 2015-2020 Cons'!$A$5:$A$759,$W$2,'PIB Mpal 2015-2020 Cons'!$E$5:$E$759,$A112)</f>
        <v>11.457414328373604</v>
      </c>
      <c r="H112" s="141">
        <f>SUMIFS('PIB Mpal 2015-2020 Cons'!L$5:L$759,'PIB Mpal 2015-2020 Cons'!$A$5:$A$759,$W$2,'PIB Mpal 2015-2020 Cons'!$E$5:$E$759,$A112)</f>
        <v>12.85503287387843</v>
      </c>
      <c r="I112" s="141">
        <f>SUMIFS('PIB Mpal 2015-2020 Cons'!N$5:N$759,'PIB Mpal 2015-2020 Cons'!$A$5:$A$759,$W$2,'PIB Mpal 2015-2020 Cons'!$E$5:$E$759,$A112)</f>
        <v>7.960095779398671</v>
      </c>
      <c r="J112" s="141">
        <f>SUMIFS('PIB Mpal 2015-2020 Cons'!O$5:O$759,'PIB Mpal 2015-2020 Cons'!$A$5:$A$759,$W$2,'PIB Mpal 2015-2020 Cons'!$E$5:$E$759,$A112)</f>
        <v>31.601661071021358</v>
      </c>
      <c r="K112" s="141">
        <f>SUMIFS('PIB Mpal 2015-2020 Cons'!P$5:P$759,'PIB Mpal 2015-2020 Cons'!$A$5:$A$759,$W$2,'PIB Mpal 2015-2020 Cons'!$E$5:$E$759,$A112)</f>
        <v>6.287455063677658</v>
      </c>
      <c r="L112" s="141">
        <f>SUMIFS('PIB Mpal 2015-2020 Cons'!Q$5:Q$759,'PIB Mpal 2015-2020 Cons'!$A$5:$A$759,$W$2,'PIB Mpal 2015-2020 Cons'!$E$5:$E$759,$A112)</f>
        <v>4.702579435613613</v>
      </c>
      <c r="M112" s="141">
        <f>SUMIFS('PIB Mpal 2015-2020 Cons'!R$5:R$759,'PIB Mpal 2015-2020 Cons'!$A$5:$A$759,$W$2,'PIB Mpal 2015-2020 Cons'!$E$5:$E$759,$A112)</f>
        <v>27.63615255188207</v>
      </c>
      <c r="N112" s="141">
        <f>SUMIFS('PIB Mpal 2015-2020 Cons'!S$5:S$759,'PIB Mpal 2015-2020 Cons'!$A$5:$A$759,$W$2,'PIB Mpal 2015-2020 Cons'!$E$5:$E$759,$A112)</f>
        <v>18.026486507206045</v>
      </c>
      <c r="O112" s="141">
        <f>SUMIFS('PIB Mpal 2015-2020 Cons'!T$5:T$759,'PIB Mpal 2015-2020 Cons'!$A$5:$A$759,$W$2,'PIB Mpal 2015-2020 Cons'!$E$5:$E$759,$A112)</f>
        <v>32.22157988305985</v>
      </c>
      <c r="P112" s="246">
        <f>SUMIFS('PIB Mpal 2015-2020 Cons'!U$5:U$759,'PIB Mpal 2015-2020 Cons'!$A$5:$A$759,$W$2,'PIB Mpal 2015-2020 Cons'!$E$5:$E$759,$A112)</f>
        <v>6.322877520989227</v>
      </c>
      <c r="Q112" s="319">
        <f>SUMIFS('PIB Mpal 2015-2020 Cons'!J$5:J$759,'PIB Mpal 2015-2020 Cons'!$A$5:$A$759,$W$2,'PIB Mpal 2015-2020 Cons'!$E$5:$E$759,$A112)</f>
        <v>91.14233875141794</v>
      </c>
      <c r="R112" s="192">
        <f>SUMIFS('PIB Mpal 2015-2020 Cons'!M$5:M$759,'PIB Mpal 2015-2020 Cons'!$A$5:$A$759,$W$2,'PIB Mpal 2015-2020 Cons'!$E$5:$E$759,$A112)</f>
        <v>24.312447202252034</v>
      </c>
      <c r="S112" s="143">
        <f>SUMIFS('PIB Mpal 2015-2020 Cons'!V$5:V$759,'PIB Mpal 2015-2020 Cons'!$A$5:$A$759,$W$2,'PIB Mpal 2015-2020 Cons'!$E$5:$E$759,$A112)</f>
        <v>134.7588878128485</v>
      </c>
      <c r="T112" s="249">
        <f>SUMIFS('PIB Mpal 2015-2020 Cons'!W$5:W$759,'PIB Mpal 2015-2020 Cons'!$A$5:$A$759,$W$2,'PIB Mpal 2015-2020 Cons'!$E$5:$E$759,$A112)</f>
        <v>250.21367376651847</v>
      </c>
      <c r="U112" s="141">
        <f>SUMIFS('PIB Mpal 2015-2020 Cons'!X$5:X$759,'PIB Mpal 2015-2020 Cons'!$A$5:$A$759,$W$2,'PIB Mpal 2015-2020 Cons'!$E$5:$E$759,$A112)</f>
        <v>25.602956148252403</v>
      </c>
      <c r="V112" s="143">
        <f>SUMIFS('PIB Mpal 2015-2020 Cons'!Y$5:Y$759,'PIB Mpal 2015-2020 Cons'!$A$5:$A$759,$W$2,'PIB Mpal 2015-2020 Cons'!$E$5:$E$759,$A112)</f>
        <v>284.5836085120458</v>
      </c>
      <c r="W112" s="185">
        <f t="shared" si="18"/>
        <v>0.002195738054737523</v>
      </c>
      <c r="X112" s="379">
        <f>INDEX(POBLACION!$C$4:$W$128,MATCH(A112,POBLACION!$A$4:$A$128,0),MATCH($W$2,POBLACION!$C$3:$W$3,0))</f>
        <v>21504</v>
      </c>
      <c r="Y112" s="369">
        <f t="shared" si="19"/>
        <v>11635.680513695987</v>
      </c>
      <c r="Z112" s="381">
        <f t="shared" si="20"/>
        <v>13233.984770835465</v>
      </c>
      <c r="AA112" s="384">
        <f t="shared" si="21"/>
        <v>4.065791788112686</v>
      </c>
      <c r="AB112" s="384">
        <f t="shared" si="21"/>
        <v>4.121690630538351</v>
      </c>
    </row>
    <row r="113" spans="1:28" ht="15">
      <c r="A113" s="117" t="s">
        <v>291</v>
      </c>
      <c r="B113" s="114" t="s">
        <v>147</v>
      </c>
      <c r="C113" s="115" t="s">
        <v>383</v>
      </c>
      <c r="D113" s="114" t="s">
        <v>159</v>
      </c>
      <c r="E113" s="141">
        <f>SUMIFS('PIB Mpal 2015-2020 Cons'!H$5:H$759,'PIB Mpal 2015-2020 Cons'!$A$5:$A$759,$W$2,'PIB Mpal 2015-2020 Cons'!$E$5:$E$759,$A113)</f>
        <v>113.23698747585063</v>
      </c>
      <c r="F113" s="141">
        <f>SUMIFS('PIB Mpal 2015-2020 Cons'!I$5:I$759,'PIB Mpal 2015-2020 Cons'!$A$5:$A$759,$W$2,'PIB Mpal 2015-2020 Cons'!$E$5:$E$759,$A113)</f>
        <v>1.4403609233122632</v>
      </c>
      <c r="G113" s="141">
        <f>SUMIFS('PIB Mpal 2015-2020 Cons'!K$5:K$759,'PIB Mpal 2015-2020 Cons'!$A$5:$A$759,$W$2,'PIB Mpal 2015-2020 Cons'!$E$5:$E$759,$A113)</f>
        <v>12.132861581647228</v>
      </c>
      <c r="H113" s="141">
        <f>SUMIFS('PIB Mpal 2015-2020 Cons'!L$5:L$759,'PIB Mpal 2015-2020 Cons'!$A$5:$A$759,$W$2,'PIB Mpal 2015-2020 Cons'!$E$5:$E$759,$A113)</f>
        <v>18.082003912596697</v>
      </c>
      <c r="I113" s="141">
        <f>SUMIFS('PIB Mpal 2015-2020 Cons'!N$5:N$759,'PIB Mpal 2015-2020 Cons'!$A$5:$A$759,$W$2,'PIB Mpal 2015-2020 Cons'!$E$5:$E$759,$A113)</f>
        <v>6.703824436635538</v>
      </c>
      <c r="J113" s="141">
        <f>SUMIFS('PIB Mpal 2015-2020 Cons'!O$5:O$759,'PIB Mpal 2015-2020 Cons'!$A$5:$A$759,$W$2,'PIB Mpal 2015-2020 Cons'!$E$5:$E$759,$A113)</f>
        <v>34.625274555597834</v>
      </c>
      <c r="K113" s="141">
        <f>SUMIFS('PIB Mpal 2015-2020 Cons'!P$5:P$759,'PIB Mpal 2015-2020 Cons'!$A$5:$A$759,$W$2,'PIB Mpal 2015-2020 Cons'!$E$5:$E$759,$A113)</f>
        <v>7.198416419603311</v>
      </c>
      <c r="L113" s="141">
        <f>SUMIFS('PIB Mpal 2015-2020 Cons'!Q$5:Q$759,'PIB Mpal 2015-2020 Cons'!$A$5:$A$759,$W$2,'PIB Mpal 2015-2020 Cons'!$E$5:$E$759,$A113)</f>
        <v>4.9998762792350115</v>
      </c>
      <c r="M113" s="141">
        <f>SUMIFS('PIB Mpal 2015-2020 Cons'!R$5:R$759,'PIB Mpal 2015-2020 Cons'!$A$5:$A$759,$W$2,'PIB Mpal 2015-2020 Cons'!$E$5:$E$759,$A113)</f>
        <v>32.01125361883348</v>
      </c>
      <c r="N113" s="141">
        <f>SUMIFS('PIB Mpal 2015-2020 Cons'!S$5:S$759,'PIB Mpal 2015-2020 Cons'!$A$5:$A$759,$W$2,'PIB Mpal 2015-2020 Cons'!$E$5:$E$759,$A113)</f>
        <v>23.00857906780256</v>
      </c>
      <c r="O113" s="141">
        <f>SUMIFS('PIB Mpal 2015-2020 Cons'!T$5:T$759,'PIB Mpal 2015-2020 Cons'!$A$5:$A$759,$W$2,'PIB Mpal 2015-2020 Cons'!$E$5:$E$759,$A113)</f>
        <v>37.66235317180036</v>
      </c>
      <c r="P113" s="246">
        <f>SUMIFS('PIB Mpal 2015-2020 Cons'!U$5:U$759,'PIB Mpal 2015-2020 Cons'!$A$5:$A$759,$W$2,'PIB Mpal 2015-2020 Cons'!$E$5:$E$759,$A113)</f>
        <v>8.46656456979505</v>
      </c>
      <c r="Q113" s="319">
        <f>SUMIFS('PIB Mpal 2015-2020 Cons'!J$5:J$759,'PIB Mpal 2015-2020 Cons'!$A$5:$A$759,$W$2,'PIB Mpal 2015-2020 Cons'!$E$5:$E$759,$A113)</f>
        <v>114.6773483991629</v>
      </c>
      <c r="R113" s="192">
        <f>SUMIFS('PIB Mpal 2015-2020 Cons'!M$5:M$759,'PIB Mpal 2015-2020 Cons'!$A$5:$A$759,$W$2,'PIB Mpal 2015-2020 Cons'!$E$5:$E$759,$A113)</f>
        <v>30.214865494243924</v>
      </c>
      <c r="S113" s="143">
        <f>SUMIFS('PIB Mpal 2015-2020 Cons'!V$5:V$759,'PIB Mpal 2015-2020 Cons'!$A$5:$A$759,$W$2,'PIB Mpal 2015-2020 Cons'!$E$5:$E$759,$A113)</f>
        <v>154.67614211930314</v>
      </c>
      <c r="T113" s="249">
        <f>SUMIFS('PIB Mpal 2015-2020 Cons'!W$5:W$759,'PIB Mpal 2015-2020 Cons'!$A$5:$A$759,$W$2,'PIB Mpal 2015-2020 Cons'!$E$5:$E$759,$A113)</f>
        <v>299.56835601270996</v>
      </c>
      <c r="U113" s="141">
        <f>SUMIFS('PIB Mpal 2015-2020 Cons'!X$5:X$759,'PIB Mpal 2015-2020 Cons'!$A$5:$A$759,$W$2,'PIB Mpal 2015-2020 Cons'!$E$5:$E$759,$A113)</f>
        <v>30.666292648864953</v>
      </c>
      <c r="V113" s="143">
        <f>SUMIFS('PIB Mpal 2015-2020 Cons'!Y$5:Y$759,'PIB Mpal 2015-2020 Cons'!$A$5:$A$759,$W$2,'PIB Mpal 2015-2020 Cons'!$E$5:$E$759,$A113)</f>
        <v>340.8639294946003</v>
      </c>
      <c r="W113" s="185">
        <f t="shared" si="18"/>
        <v>0.002629975441635394</v>
      </c>
      <c r="X113" s="379">
        <f>INDEX(POBLACION!$C$4:$W$128,MATCH(A113,POBLACION!$A$4:$A$128,0),MATCH($W$2,POBLACION!$C$3:$W$3,0))</f>
        <v>24553</v>
      </c>
      <c r="Y113" s="369">
        <f t="shared" si="19"/>
        <v>12200.88608368468</v>
      </c>
      <c r="Z113" s="381">
        <f t="shared" si="20"/>
        <v>13882.781309599653</v>
      </c>
      <c r="AA113" s="384">
        <f t="shared" si="21"/>
        <v>4.086391372255132</v>
      </c>
      <c r="AB113" s="384">
        <f t="shared" si="21"/>
        <v>4.1424764824305065</v>
      </c>
    </row>
    <row r="114" spans="1:28" ht="15">
      <c r="A114" s="117" t="s">
        <v>292</v>
      </c>
      <c r="B114" s="114" t="s">
        <v>147</v>
      </c>
      <c r="C114" s="115" t="s">
        <v>382</v>
      </c>
      <c r="D114" s="114" t="s">
        <v>160</v>
      </c>
      <c r="E114" s="141">
        <f>SUMIFS('PIB Mpal 2015-2020 Cons'!H$5:H$759,'PIB Mpal 2015-2020 Cons'!$A$5:$A$759,$W$2,'PIB Mpal 2015-2020 Cons'!$E$5:$E$759,$A114)</f>
        <v>13.758567582067617</v>
      </c>
      <c r="F114" s="141">
        <f>SUMIFS('PIB Mpal 2015-2020 Cons'!I$5:I$759,'PIB Mpal 2015-2020 Cons'!$A$5:$A$759,$W$2,'PIB Mpal 2015-2020 Cons'!$E$5:$E$759,$A114)</f>
        <v>0</v>
      </c>
      <c r="G114" s="141">
        <f>SUMIFS('PIB Mpal 2015-2020 Cons'!K$5:K$759,'PIB Mpal 2015-2020 Cons'!$A$5:$A$759,$W$2,'PIB Mpal 2015-2020 Cons'!$E$5:$E$759,$A114)</f>
        <v>2.724812491800827</v>
      </c>
      <c r="H114" s="141">
        <f>SUMIFS('PIB Mpal 2015-2020 Cons'!L$5:L$759,'PIB Mpal 2015-2020 Cons'!$A$5:$A$759,$W$2,'PIB Mpal 2015-2020 Cons'!$E$5:$E$759,$A114)</f>
        <v>3.3815311714502045</v>
      </c>
      <c r="I114" s="141">
        <f>SUMIFS('PIB Mpal 2015-2020 Cons'!N$5:N$759,'PIB Mpal 2015-2020 Cons'!$A$5:$A$759,$W$2,'PIB Mpal 2015-2020 Cons'!$E$5:$E$759,$A114)</f>
        <v>3.1268863317305016</v>
      </c>
      <c r="J114" s="141">
        <f>SUMIFS('PIB Mpal 2015-2020 Cons'!O$5:O$759,'PIB Mpal 2015-2020 Cons'!$A$5:$A$759,$W$2,'PIB Mpal 2015-2020 Cons'!$E$5:$E$759,$A114)</f>
        <v>10.0278896935085</v>
      </c>
      <c r="K114" s="141">
        <f>SUMIFS('PIB Mpal 2015-2020 Cons'!P$5:P$759,'PIB Mpal 2015-2020 Cons'!$A$5:$A$759,$W$2,'PIB Mpal 2015-2020 Cons'!$E$5:$E$759,$A114)</f>
        <v>1.9198119513859013</v>
      </c>
      <c r="L114" s="141">
        <f>SUMIFS('PIB Mpal 2015-2020 Cons'!Q$5:Q$759,'PIB Mpal 2015-2020 Cons'!$A$5:$A$759,$W$2,'PIB Mpal 2015-2020 Cons'!$E$5:$E$759,$A114)</f>
        <v>1.0215297205980094</v>
      </c>
      <c r="M114" s="141">
        <f>SUMIFS('PIB Mpal 2015-2020 Cons'!R$5:R$759,'PIB Mpal 2015-2020 Cons'!$A$5:$A$759,$W$2,'PIB Mpal 2015-2020 Cons'!$E$5:$E$759,$A114)</f>
        <v>7.937438499935667</v>
      </c>
      <c r="N114" s="141">
        <f>SUMIFS('PIB Mpal 2015-2020 Cons'!S$5:S$759,'PIB Mpal 2015-2020 Cons'!$A$5:$A$759,$W$2,'PIB Mpal 2015-2020 Cons'!$E$5:$E$759,$A114)</f>
        <v>5.864784819951613</v>
      </c>
      <c r="O114" s="141">
        <f>SUMIFS('PIB Mpal 2015-2020 Cons'!T$5:T$759,'PIB Mpal 2015-2020 Cons'!$A$5:$A$759,$W$2,'PIB Mpal 2015-2020 Cons'!$E$5:$E$759,$A114)</f>
        <v>10.3833456328804</v>
      </c>
      <c r="P114" s="246">
        <f>SUMIFS('PIB Mpal 2015-2020 Cons'!U$5:U$759,'PIB Mpal 2015-2020 Cons'!$A$5:$A$759,$W$2,'PIB Mpal 2015-2020 Cons'!$E$5:$E$759,$A114)</f>
        <v>1.786578929811849</v>
      </c>
      <c r="Q114" s="319">
        <f>SUMIFS('PIB Mpal 2015-2020 Cons'!J$5:J$759,'PIB Mpal 2015-2020 Cons'!$A$5:$A$759,$W$2,'PIB Mpal 2015-2020 Cons'!$E$5:$E$759,$A114)</f>
        <v>13.758567582067617</v>
      </c>
      <c r="R114" s="192">
        <f>SUMIFS('PIB Mpal 2015-2020 Cons'!M$5:M$759,'PIB Mpal 2015-2020 Cons'!$A$5:$A$759,$W$2,'PIB Mpal 2015-2020 Cons'!$E$5:$E$759,$A114)</f>
        <v>6.106343663251032</v>
      </c>
      <c r="S114" s="143">
        <f>SUMIFS('PIB Mpal 2015-2020 Cons'!V$5:V$759,'PIB Mpal 2015-2020 Cons'!$A$5:$A$759,$W$2,'PIB Mpal 2015-2020 Cons'!$E$5:$E$759,$A114)</f>
        <v>42.068265579802436</v>
      </c>
      <c r="T114" s="249">
        <f>SUMIFS('PIB Mpal 2015-2020 Cons'!W$5:W$759,'PIB Mpal 2015-2020 Cons'!$A$5:$A$759,$W$2,'PIB Mpal 2015-2020 Cons'!$E$5:$E$759,$A114)</f>
        <v>61.93317682512108</v>
      </c>
      <c r="U114" s="141">
        <f>SUMIFS('PIB Mpal 2015-2020 Cons'!X$5:X$759,'PIB Mpal 2015-2020 Cons'!$A$5:$A$759,$W$2,'PIB Mpal 2015-2020 Cons'!$E$5:$E$759,$A114)</f>
        <v>6.282996954372128</v>
      </c>
      <c r="V114" s="143">
        <f>SUMIFS('PIB Mpal 2015-2020 Cons'!Y$5:Y$759,'PIB Mpal 2015-2020 Cons'!$A$5:$A$759,$W$2,'PIB Mpal 2015-2020 Cons'!$E$5:$E$759,$A114)</f>
        <v>69.83716694617576</v>
      </c>
      <c r="W114" s="185">
        <f t="shared" si="18"/>
        <v>0.0005388368146027106</v>
      </c>
      <c r="X114" s="379">
        <f>INDEX(POBLACION!$C$4:$W$128,MATCH(A114,POBLACION!$A$4:$A$128,0),MATCH($W$2,POBLACION!$C$3:$W$3,0))</f>
        <v>5530</v>
      </c>
      <c r="Y114" s="369">
        <f t="shared" si="19"/>
        <v>11199.489480130394</v>
      </c>
      <c r="Z114" s="381">
        <f t="shared" si="20"/>
        <v>12628.782449579703</v>
      </c>
      <c r="AA114" s="384">
        <f t="shared" si="21"/>
        <v>4.049198226150934</v>
      </c>
      <c r="AB114" s="384">
        <f t="shared" si="21"/>
        <v>4.1013614819157445</v>
      </c>
    </row>
    <row r="115" spans="1:28" ht="15">
      <c r="A115" s="117" t="s">
        <v>293</v>
      </c>
      <c r="B115" s="114" t="s">
        <v>147</v>
      </c>
      <c r="C115" s="115" t="s">
        <v>382</v>
      </c>
      <c r="D115" s="114" t="s">
        <v>161</v>
      </c>
      <c r="E115" s="141">
        <f>SUMIFS('PIB Mpal 2015-2020 Cons'!H$5:H$759,'PIB Mpal 2015-2020 Cons'!$A$5:$A$759,$W$2,'PIB Mpal 2015-2020 Cons'!$E$5:$E$759,$A115)</f>
        <v>58.04800161904504</v>
      </c>
      <c r="F115" s="141">
        <f>SUMIFS('PIB Mpal 2015-2020 Cons'!I$5:I$759,'PIB Mpal 2015-2020 Cons'!$A$5:$A$759,$W$2,'PIB Mpal 2015-2020 Cons'!$E$5:$E$759,$A115)</f>
        <v>0</v>
      </c>
      <c r="G115" s="141">
        <f>SUMIFS('PIB Mpal 2015-2020 Cons'!K$5:K$759,'PIB Mpal 2015-2020 Cons'!$A$5:$A$759,$W$2,'PIB Mpal 2015-2020 Cons'!$E$5:$E$759,$A115)</f>
        <v>13.626504102773486</v>
      </c>
      <c r="H115" s="141">
        <f>SUMIFS('PIB Mpal 2015-2020 Cons'!L$5:L$759,'PIB Mpal 2015-2020 Cons'!$A$5:$A$759,$W$2,'PIB Mpal 2015-2020 Cons'!$E$5:$E$759,$A115)</f>
        <v>5.172719831013626</v>
      </c>
      <c r="I115" s="141">
        <f>SUMIFS('PIB Mpal 2015-2020 Cons'!N$5:N$759,'PIB Mpal 2015-2020 Cons'!$A$5:$A$759,$W$2,'PIB Mpal 2015-2020 Cons'!$E$5:$E$759,$A115)</f>
        <v>4.9706554548955</v>
      </c>
      <c r="J115" s="141">
        <f>SUMIFS('PIB Mpal 2015-2020 Cons'!O$5:O$759,'PIB Mpal 2015-2020 Cons'!$A$5:$A$759,$W$2,'PIB Mpal 2015-2020 Cons'!$E$5:$E$759,$A115)</f>
        <v>32.77808506597921</v>
      </c>
      <c r="K115" s="141">
        <f>SUMIFS('PIB Mpal 2015-2020 Cons'!P$5:P$759,'PIB Mpal 2015-2020 Cons'!$A$5:$A$759,$W$2,'PIB Mpal 2015-2020 Cons'!$E$5:$E$759,$A115)</f>
        <v>5.192797834458036</v>
      </c>
      <c r="L115" s="141">
        <f>SUMIFS('PIB Mpal 2015-2020 Cons'!Q$5:Q$759,'PIB Mpal 2015-2020 Cons'!$A$5:$A$759,$W$2,'PIB Mpal 2015-2020 Cons'!$E$5:$E$759,$A115)</f>
        <v>4.815197829030678</v>
      </c>
      <c r="M115" s="141">
        <f>SUMIFS('PIB Mpal 2015-2020 Cons'!R$5:R$759,'PIB Mpal 2015-2020 Cons'!$A$5:$A$759,$W$2,'PIB Mpal 2015-2020 Cons'!$E$5:$E$759,$A115)</f>
        <v>19.91403226827648</v>
      </c>
      <c r="N115" s="141">
        <f>SUMIFS('PIB Mpal 2015-2020 Cons'!S$5:S$759,'PIB Mpal 2015-2020 Cons'!$A$5:$A$759,$W$2,'PIB Mpal 2015-2020 Cons'!$E$5:$E$759,$A115)</f>
        <v>15.004530183292731</v>
      </c>
      <c r="O115" s="141">
        <f>SUMIFS('PIB Mpal 2015-2020 Cons'!T$5:T$759,'PIB Mpal 2015-2020 Cons'!$A$5:$A$759,$W$2,'PIB Mpal 2015-2020 Cons'!$E$5:$E$759,$A115)</f>
        <v>24.920908770970815</v>
      </c>
      <c r="P115" s="246">
        <f>SUMIFS('PIB Mpal 2015-2020 Cons'!U$5:U$759,'PIB Mpal 2015-2020 Cons'!$A$5:$A$759,$W$2,'PIB Mpal 2015-2020 Cons'!$E$5:$E$759,$A115)</f>
        <v>5.142715337295705</v>
      </c>
      <c r="Q115" s="319">
        <f>SUMIFS('PIB Mpal 2015-2020 Cons'!J$5:J$759,'PIB Mpal 2015-2020 Cons'!$A$5:$A$759,$W$2,'PIB Mpal 2015-2020 Cons'!$E$5:$E$759,$A115)</f>
        <v>58.04800161904504</v>
      </c>
      <c r="R115" s="192">
        <f>SUMIFS('PIB Mpal 2015-2020 Cons'!M$5:M$759,'PIB Mpal 2015-2020 Cons'!$A$5:$A$759,$W$2,'PIB Mpal 2015-2020 Cons'!$E$5:$E$759,$A115)</f>
        <v>18.79922393378711</v>
      </c>
      <c r="S115" s="143">
        <f>SUMIFS('PIB Mpal 2015-2020 Cons'!V$5:V$759,'PIB Mpal 2015-2020 Cons'!$A$5:$A$759,$W$2,'PIB Mpal 2015-2020 Cons'!$E$5:$E$759,$A115)</f>
        <v>112.73892274419916</v>
      </c>
      <c r="T115" s="249">
        <f>SUMIFS('PIB Mpal 2015-2020 Cons'!W$5:W$759,'PIB Mpal 2015-2020 Cons'!$A$5:$A$759,$W$2,'PIB Mpal 2015-2020 Cons'!$E$5:$E$759,$A115)</f>
        <v>189.58614829703131</v>
      </c>
      <c r="U115" s="141">
        <f>SUMIFS('PIB Mpal 2015-2020 Cons'!X$5:X$759,'PIB Mpal 2015-2020 Cons'!$A$5:$A$759,$W$2,'PIB Mpal 2015-2020 Cons'!$E$5:$E$759,$A115)</f>
        <v>19.330369410532402</v>
      </c>
      <c r="V115" s="143">
        <f>SUMIFS('PIB Mpal 2015-2020 Cons'!Y$5:Y$759,'PIB Mpal 2015-2020 Cons'!$A$5:$A$759,$W$2,'PIB Mpal 2015-2020 Cons'!$E$5:$E$759,$A115)</f>
        <v>214.8621518954126</v>
      </c>
      <c r="W115" s="185">
        <f t="shared" si="18"/>
        <v>0.0016577940166908171</v>
      </c>
      <c r="X115" s="379">
        <f>INDEX(POBLACION!$C$4:$W$128,MATCH(A115,POBLACION!$A$4:$A$128,0),MATCH($W$2,POBLACION!$C$3:$W$3,0))</f>
        <v>14662</v>
      </c>
      <c r="Y115" s="369">
        <f t="shared" si="19"/>
        <v>12930.442524691809</v>
      </c>
      <c r="Z115" s="381">
        <f t="shared" si="20"/>
        <v>14654.354923981218</v>
      </c>
      <c r="AA115" s="384">
        <f t="shared" si="21"/>
        <v>4.111613388201592</v>
      </c>
      <c r="AB115" s="384">
        <f t="shared" si="21"/>
        <v>4.165966705809503</v>
      </c>
    </row>
    <row r="116" spans="1:28" ht="15">
      <c r="A116" s="117" t="s">
        <v>294</v>
      </c>
      <c r="B116" s="114" t="s">
        <v>147</v>
      </c>
      <c r="C116" s="115" t="s">
        <v>383</v>
      </c>
      <c r="D116" s="114" t="s">
        <v>162</v>
      </c>
      <c r="E116" s="141">
        <f>SUMIFS('PIB Mpal 2015-2020 Cons'!H$5:H$759,'PIB Mpal 2015-2020 Cons'!$A$5:$A$759,$W$2,'PIB Mpal 2015-2020 Cons'!$E$5:$E$759,$A116)</f>
        <v>55.984690387259064</v>
      </c>
      <c r="F116" s="141">
        <f>SUMIFS('PIB Mpal 2015-2020 Cons'!I$5:I$759,'PIB Mpal 2015-2020 Cons'!$A$5:$A$759,$W$2,'PIB Mpal 2015-2020 Cons'!$E$5:$E$759,$A116)</f>
        <v>0</v>
      </c>
      <c r="G116" s="141">
        <f>SUMIFS('PIB Mpal 2015-2020 Cons'!K$5:K$759,'PIB Mpal 2015-2020 Cons'!$A$5:$A$759,$W$2,'PIB Mpal 2015-2020 Cons'!$E$5:$E$759,$A116)</f>
        <v>6.30188079564877</v>
      </c>
      <c r="H116" s="141">
        <f>SUMIFS('PIB Mpal 2015-2020 Cons'!L$5:L$759,'PIB Mpal 2015-2020 Cons'!$A$5:$A$759,$W$2,'PIB Mpal 2015-2020 Cons'!$E$5:$E$759,$A116)</f>
        <v>11.076458258869646</v>
      </c>
      <c r="I116" s="141">
        <f>SUMIFS('PIB Mpal 2015-2020 Cons'!N$5:N$759,'PIB Mpal 2015-2020 Cons'!$A$5:$A$759,$W$2,'PIB Mpal 2015-2020 Cons'!$E$5:$E$759,$A116)</f>
        <v>17.2942205845182</v>
      </c>
      <c r="J116" s="141">
        <f>SUMIFS('PIB Mpal 2015-2020 Cons'!O$5:O$759,'PIB Mpal 2015-2020 Cons'!$A$5:$A$759,$W$2,'PIB Mpal 2015-2020 Cons'!$E$5:$E$759,$A116)</f>
        <v>21.336720412595398</v>
      </c>
      <c r="K116" s="141">
        <f>SUMIFS('PIB Mpal 2015-2020 Cons'!P$5:P$759,'PIB Mpal 2015-2020 Cons'!$A$5:$A$759,$W$2,'PIB Mpal 2015-2020 Cons'!$E$5:$E$759,$A116)</f>
        <v>3.7228315145238224</v>
      </c>
      <c r="L116" s="141">
        <f>SUMIFS('PIB Mpal 2015-2020 Cons'!Q$5:Q$759,'PIB Mpal 2015-2020 Cons'!$A$5:$A$759,$W$2,'PIB Mpal 2015-2020 Cons'!$E$5:$E$759,$A116)</f>
        <v>2.7985518532781795</v>
      </c>
      <c r="M116" s="141">
        <f>SUMIFS('PIB Mpal 2015-2020 Cons'!R$5:R$759,'PIB Mpal 2015-2020 Cons'!$A$5:$A$759,$W$2,'PIB Mpal 2015-2020 Cons'!$E$5:$E$759,$A116)</f>
        <v>15.462695099681063</v>
      </c>
      <c r="N116" s="141">
        <f>SUMIFS('PIB Mpal 2015-2020 Cons'!S$5:S$759,'PIB Mpal 2015-2020 Cons'!$A$5:$A$759,$W$2,'PIB Mpal 2015-2020 Cons'!$E$5:$E$759,$A116)</f>
        <v>14.154535456240719</v>
      </c>
      <c r="O116" s="141">
        <f>SUMIFS('PIB Mpal 2015-2020 Cons'!T$5:T$759,'PIB Mpal 2015-2020 Cons'!$A$5:$A$759,$W$2,'PIB Mpal 2015-2020 Cons'!$E$5:$E$759,$A116)</f>
        <v>25.15269230271269</v>
      </c>
      <c r="P116" s="246">
        <f>SUMIFS('PIB Mpal 2015-2020 Cons'!U$5:U$759,'PIB Mpal 2015-2020 Cons'!$A$5:$A$759,$W$2,'PIB Mpal 2015-2020 Cons'!$E$5:$E$759,$A116)</f>
        <v>4.8232513985087255</v>
      </c>
      <c r="Q116" s="319">
        <f>SUMIFS('PIB Mpal 2015-2020 Cons'!J$5:J$759,'PIB Mpal 2015-2020 Cons'!$A$5:$A$759,$W$2,'PIB Mpal 2015-2020 Cons'!$E$5:$E$759,$A116)</f>
        <v>55.984690387259064</v>
      </c>
      <c r="R116" s="192">
        <f>SUMIFS('PIB Mpal 2015-2020 Cons'!M$5:M$759,'PIB Mpal 2015-2020 Cons'!$A$5:$A$759,$W$2,'PIB Mpal 2015-2020 Cons'!$E$5:$E$759,$A116)</f>
        <v>17.378339054518417</v>
      </c>
      <c r="S116" s="143">
        <f>SUMIFS('PIB Mpal 2015-2020 Cons'!V$5:V$759,'PIB Mpal 2015-2020 Cons'!$A$5:$A$759,$W$2,'PIB Mpal 2015-2020 Cons'!$E$5:$E$759,$A116)</f>
        <v>104.7454986220588</v>
      </c>
      <c r="T116" s="249">
        <f>SUMIFS('PIB Mpal 2015-2020 Cons'!W$5:W$759,'PIB Mpal 2015-2020 Cons'!$A$5:$A$759,$W$2,'PIB Mpal 2015-2020 Cons'!$E$5:$E$759,$A116)</f>
        <v>178.10852806383627</v>
      </c>
      <c r="U116" s="141">
        <f>SUMIFS('PIB Mpal 2015-2020 Cons'!X$5:X$759,'PIB Mpal 2015-2020 Cons'!$A$5:$A$759,$W$2,'PIB Mpal 2015-2020 Cons'!$E$5:$E$759,$A116)</f>
        <v>18.279648621402504</v>
      </c>
      <c r="V116" s="143">
        <f>SUMIFS('PIB Mpal 2015-2020 Cons'!Y$5:Y$759,'PIB Mpal 2015-2020 Cons'!$A$5:$A$759,$W$2,'PIB Mpal 2015-2020 Cons'!$E$5:$E$759,$A116)</f>
        <v>203.18311341246127</v>
      </c>
      <c r="W116" s="185">
        <f t="shared" si="18"/>
        <v>0.0015676830318247482</v>
      </c>
      <c r="X116" s="379">
        <f>INDEX(POBLACION!$C$4:$W$128,MATCH(A116,POBLACION!$A$4:$A$128,0),MATCH($W$2,POBLACION!$C$3:$W$3,0))</f>
        <v>13637</v>
      </c>
      <c r="Y116" s="369">
        <f t="shared" si="19"/>
        <v>13060.682559495217</v>
      </c>
      <c r="Z116" s="381">
        <f t="shared" si="20"/>
        <v>14899.399678262174</v>
      </c>
      <c r="AA116" s="384">
        <f t="shared" si="21"/>
        <v>4.115965874035253</v>
      </c>
      <c r="AB116" s="384">
        <f t="shared" si="21"/>
        <v>4.17316877031359</v>
      </c>
    </row>
    <row r="117" spans="1:28" ht="15">
      <c r="A117" s="117" t="s">
        <v>295</v>
      </c>
      <c r="B117" s="114" t="s">
        <v>147</v>
      </c>
      <c r="C117" s="115" t="s">
        <v>383</v>
      </c>
      <c r="D117" s="114" t="s">
        <v>163</v>
      </c>
      <c r="E117" s="141">
        <f>SUMIFS('PIB Mpal 2015-2020 Cons'!H$5:H$759,'PIB Mpal 2015-2020 Cons'!$A$5:$A$759,$W$2,'PIB Mpal 2015-2020 Cons'!$E$5:$E$759,$A117)</f>
        <v>6.747186112073736</v>
      </c>
      <c r="F117" s="141">
        <f>SUMIFS('PIB Mpal 2015-2020 Cons'!I$5:I$759,'PIB Mpal 2015-2020 Cons'!$A$5:$A$759,$W$2,'PIB Mpal 2015-2020 Cons'!$E$5:$E$759,$A117)</f>
        <v>2.036550506160177</v>
      </c>
      <c r="G117" s="141">
        <f>SUMIFS('PIB Mpal 2015-2020 Cons'!K$5:K$759,'PIB Mpal 2015-2020 Cons'!$A$5:$A$759,$W$2,'PIB Mpal 2015-2020 Cons'!$E$5:$E$759,$A117)</f>
        <v>18.990142750466436</v>
      </c>
      <c r="H117" s="141">
        <f>SUMIFS('PIB Mpal 2015-2020 Cons'!L$5:L$759,'PIB Mpal 2015-2020 Cons'!$A$5:$A$759,$W$2,'PIB Mpal 2015-2020 Cons'!$E$5:$E$759,$A117)</f>
        <v>50.52511408723197</v>
      </c>
      <c r="I117" s="141">
        <f>SUMIFS('PIB Mpal 2015-2020 Cons'!N$5:N$759,'PIB Mpal 2015-2020 Cons'!$A$5:$A$759,$W$2,'PIB Mpal 2015-2020 Cons'!$E$5:$E$759,$A117)</f>
        <v>6.732758776854686</v>
      </c>
      <c r="J117" s="141">
        <f>SUMIFS('PIB Mpal 2015-2020 Cons'!O$5:O$759,'PIB Mpal 2015-2020 Cons'!$A$5:$A$759,$W$2,'PIB Mpal 2015-2020 Cons'!$E$5:$E$759,$A117)</f>
        <v>42.91191555971386</v>
      </c>
      <c r="K117" s="141">
        <f>SUMIFS('PIB Mpal 2015-2020 Cons'!P$5:P$759,'PIB Mpal 2015-2020 Cons'!$A$5:$A$759,$W$2,'PIB Mpal 2015-2020 Cons'!$E$5:$E$759,$A117)</f>
        <v>3.3014161345144752</v>
      </c>
      <c r="L117" s="141">
        <f>SUMIFS('PIB Mpal 2015-2020 Cons'!Q$5:Q$759,'PIB Mpal 2015-2020 Cons'!$A$5:$A$759,$W$2,'PIB Mpal 2015-2020 Cons'!$E$5:$E$759,$A117)</f>
        <v>1.9424141366811565</v>
      </c>
      <c r="M117" s="141">
        <f>SUMIFS('PIB Mpal 2015-2020 Cons'!R$5:R$759,'PIB Mpal 2015-2020 Cons'!$A$5:$A$759,$W$2,'PIB Mpal 2015-2020 Cons'!$E$5:$E$759,$A117)</f>
        <v>13.758270115549044</v>
      </c>
      <c r="N117" s="141">
        <f>SUMIFS('PIB Mpal 2015-2020 Cons'!S$5:S$759,'PIB Mpal 2015-2020 Cons'!$A$5:$A$759,$W$2,'PIB Mpal 2015-2020 Cons'!$E$5:$E$759,$A117)</f>
        <v>12.621292045547039</v>
      </c>
      <c r="O117" s="141">
        <f>SUMIFS('PIB Mpal 2015-2020 Cons'!T$5:T$759,'PIB Mpal 2015-2020 Cons'!$A$5:$A$759,$W$2,'PIB Mpal 2015-2020 Cons'!$E$5:$E$759,$A117)</f>
        <v>16.84670056956356</v>
      </c>
      <c r="P117" s="246">
        <f>SUMIFS('PIB Mpal 2015-2020 Cons'!U$5:U$759,'PIB Mpal 2015-2020 Cons'!$A$5:$A$759,$W$2,'PIB Mpal 2015-2020 Cons'!$E$5:$E$759,$A117)</f>
        <v>3.4358348176415503</v>
      </c>
      <c r="Q117" s="319">
        <f>SUMIFS('PIB Mpal 2015-2020 Cons'!J$5:J$759,'PIB Mpal 2015-2020 Cons'!$A$5:$A$759,$W$2,'PIB Mpal 2015-2020 Cons'!$E$5:$E$759,$A117)</f>
        <v>8.783736618233913</v>
      </c>
      <c r="R117" s="192">
        <f>SUMIFS('PIB Mpal 2015-2020 Cons'!M$5:M$759,'PIB Mpal 2015-2020 Cons'!$A$5:$A$759,$W$2,'PIB Mpal 2015-2020 Cons'!$E$5:$E$759,$A117)</f>
        <v>69.5152568376984</v>
      </c>
      <c r="S117" s="143">
        <f>SUMIFS('PIB Mpal 2015-2020 Cons'!V$5:V$759,'PIB Mpal 2015-2020 Cons'!$A$5:$A$759,$W$2,'PIB Mpal 2015-2020 Cons'!$E$5:$E$759,$A117)</f>
        <v>101.55060215606538</v>
      </c>
      <c r="T117" s="249">
        <f>SUMIFS('PIB Mpal 2015-2020 Cons'!W$5:W$759,'PIB Mpal 2015-2020 Cons'!$A$5:$A$759,$W$2,'PIB Mpal 2015-2020 Cons'!$E$5:$E$759,$A117)</f>
        <v>179.8495956119977</v>
      </c>
      <c r="U117" s="141">
        <f>SUMIFS('PIB Mpal 2015-2020 Cons'!X$5:X$759,'PIB Mpal 2015-2020 Cons'!$A$5:$A$759,$W$2,'PIB Mpal 2015-2020 Cons'!$E$5:$E$759,$A117)</f>
        <v>17.61877766702344</v>
      </c>
      <c r="V117" s="143">
        <f>SUMIFS('PIB Mpal 2015-2020 Cons'!Y$5:Y$759,'PIB Mpal 2015-2020 Cons'!$A$5:$A$759,$W$2,'PIB Mpal 2015-2020 Cons'!$E$5:$E$759,$A117)</f>
        <v>195.83735845865155</v>
      </c>
      <c r="W117" s="185">
        <f t="shared" si="18"/>
        <v>0.0015110060019100967</v>
      </c>
      <c r="X117" s="379">
        <f>INDEX(POBLACION!$C$4:$W$128,MATCH(A117,POBLACION!$A$4:$A$128,0),MATCH($W$2,POBLACION!$C$3:$W$3,0))</f>
        <v>8298</v>
      </c>
      <c r="Y117" s="369">
        <f t="shared" si="19"/>
        <v>21673.848591467548</v>
      </c>
      <c r="Z117" s="381">
        <f t="shared" si="20"/>
        <v>23600.54934425784</v>
      </c>
      <c r="AA117" s="384">
        <f t="shared" si="21"/>
        <v>4.335936035160739</v>
      </c>
      <c r="AB117" s="384">
        <f t="shared" si="21"/>
        <v>4.372922112054987</v>
      </c>
    </row>
    <row r="118" spans="1:28" ht="15">
      <c r="A118" s="117" t="s">
        <v>296</v>
      </c>
      <c r="B118" s="114" t="s">
        <v>147</v>
      </c>
      <c r="C118" s="115" t="s">
        <v>383</v>
      </c>
      <c r="D118" s="114" t="s">
        <v>164</v>
      </c>
      <c r="E118" s="141">
        <f>SUMIFS('PIB Mpal 2015-2020 Cons'!H$5:H$759,'PIB Mpal 2015-2020 Cons'!$A$5:$A$759,$W$2,'PIB Mpal 2015-2020 Cons'!$E$5:$E$759,$A118)</f>
        <v>13.377313026488924</v>
      </c>
      <c r="F118" s="141">
        <f>SUMIFS('PIB Mpal 2015-2020 Cons'!I$5:I$759,'PIB Mpal 2015-2020 Cons'!$A$5:$A$759,$W$2,'PIB Mpal 2015-2020 Cons'!$E$5:$E$759,$A118)</f>
        <v>0</v>
      </c>
      <c r="G118" s="141">
        <f>SUMIFS('PIB Mpal 2015-2020 Cons'!K$5:K$759,'PIB Mpal 2015-2020 Cons'!$A$5:$A$759,$W$2,'PIB Mpal 2015-2020 Cons'!$E$5:$E$759,$A118)</f>
        <v>11.179572147961432</v>
      </c>
      <c r="H118" s="141">
        <f>SUMIFS('PIB Mpal 2015-2020 Cons'!L$5:L$759,'PIB Mpal 2015-2020 Cons'!$A$5:$A$759,$W$2,'PIB Mpal 2015-2020 Cons'!$E$5:$E$759,$A118)</f>
        <v>18.085950912386703</v>
      </c>
      <c r="I118" s="141">
        <f>SUMIFS('PIB Mpal 2015-2020 Cons'!N$5:N$759,'PIB Mpal 2015-2020 Cons'!$A$5:$A$759,$W$2,'PIB Mpal 2015-2020 Cons'!$E$5:$E$759,$A118)</f>
        <v>1.6911189477062485</v>
      </c>
      <c r="J118" s="141">
        <f>SUMIFS('PIB Mpal 2015-2020 Cons'!O$5:O$759,'PIB Mpal 2015-2020 Cons'!$A$5:$A$759,$W$2,'PIB Mpal 2015-2020 Cons'!$E$5:$E$759,$A118)</f>
        <v>10.164704008691016</v>
      </c>
      <c r="K118" s="141">
        <f>SUMIFS('PIB Mpal 2015-2020 Cons'!P$5:P$759,'PIB Mpal 2015-2020 Cons'!$A$5:$A$759,$W$2,'PIB Mpal 2015-2020 Cons'!$E$5:$E$759,$A118)</f>
        <v>2.1105331086542116</v>
      </c>
      <c r="L118" s="141">
        <f>SUMIFS('PIB Mpal 2015-2020 Cons'!Q$5:Q$759,'PIB Mpal 2015-2020 Cons'!$A$5:$A$759,$W$2,'PIB Mpal 2015-2020 Cons'!$E$5:$E$759,$A118)</f>
        <v>1.2969558716060638</v>
      </c>
      <c r="M118" s="141">
        <f>SUMIFS('PIB Mpal 2015-2020 Cons'!R$5:R$759,'PIB Mpal 2015-2020 Cons'!$A$5:$A$759,$W$2,'PIB Mpal 2015-2020 Cons'!$E$5:$E$759,$A118)</f>
        <v>12.358901012974465</v>
      </c>
      <c r="N118" s="141">
        <f>SUMIFS('PIB Mpal 2015-2020 Cons'!S$5:S$759,'PIB Mpal 2015-2020 Cons'!$A$5:$A$759,$W$2,'PIB Mpal 2015-2020 Cons'!$E$5:$E$759,$A118)</f>
        <v>8.952794999380844</v>
      </c>
      <c r="O118" s="141">
        <f>SUMIFS('PIB Mpal 2015-2020 Cons'!T$5:T$759,'PIB Mpal 2015-2020 Cons'!$A$5:$A$759,$W$2,'PIB Mpal 2015-2020 Cons'!$E$5:$E$759,$A118)</f>
        <v>18.912361845246547</v>
      </c>
      <c r="P118" s="246">
        <f>SUMIFS('PIB Mpal 2015-2020 Cons'!U$5:U$759,'PIB Mpal 2015-2020 Cons'!$A$5:$A$759,$W$2,'PIB Mpal 2015-2020 Cons'!$E$5:$E$759,$A118)</f>
        <v>2.4363990721914934</v>
      </c>
      <c r="Q118" s="319">
        <f>SUMIFS('PIB Mpal 2015-2020 Cons'!J$5:J$759,'PIB Mpal 2015-2020 Cons'!$A$5:$A$759,$W$2,'PIB Mpal 2015-2020 Cons'!$E$5:$E$759,$A118)</f>
        <v>13.377313026488924</v>
      </c>
      <c r="R118" s="192">
        <f>SUMIFS('PIB Mpal 2015-2020 Cons'!M$5:M$759,'PIB Mpal 2015-2020 Cons'!$A$5:$A$759,$W$2,'PIB Mpal 2015-2020 Cons'!$E$5:$E$759,$A118)</f>
        <v>29.265523060348137</v>
      </c>
      <c r="S118" s="143">
        <f>SUMIFS('PIB Mpal 2015-2020 Cons'!V$5:V$759,'PIB Mpal 2015-2020 Cons'!$A$5:$A$759,$W$2,'PIB Mpal 2015-2020 Cons'!$E$5:$E$759,$A118)</f>
        <v>57.923768866450885</v>
      </c>
      <c r="T118" s="249">
        <f>SUMIFS('PIB Mpal 2015-2020 Cons'!W$5:W$759,'PIB Mpal 2015-2020 Cons'!$A$5:$A$759,$W$2,'PIB Mpal 2015-2020 Cons'!$E$5:$E$759,$A118)</f>
        <v>100.56660495328795</v>
      </c>
      <c r="U118" s="141">
        <f>SUMIFS('PIB Mpal 2015-2020 Cons'!X$5:X$759,'PIB Mpal 2015-2020 Cons'!$A$5:$A$759,$W$2,'PIB Mpal 2015-2020 Cons'!$E$5:$E$759,$A118)</f>
        <v>9.894773925785996</v>
      </c>
      <c r="V118" s="143">
        <f>SUMIFS('PIB Mpal 2015-2020 Cons'!Y$5:Y$759,'PIB Mpal 2015-2020 Cons'!$A$5:$A$759,$W$2,'PIB Mpal 2015-2020 Cons'!$E$5:$E$759,$A118)</f>
        <v>109.98302067186162</v>
      </c>
      <c r="W118" s="185">
        <f t="shared" si="18"/>
        <v>0.0008485868357873756</v>
      </c>
      <c r="X118" s="379">
        <f>INDEX(POBLACION!$C$4:$W$128,MATCH(A118,POBLACION!$A$4:$A$128,0),MATCH($W$2,POBLACION!$C$3:$W$3,0))</f>
        <v>6635</v>
      </c>
      <c r="Y118" s="369">
        <f t="shared" si="19"/>
        <v>15156.986428528704</v>
      </c>
      <c r="Z118" s="381">
        <f t="shared" si="20"/>
        <v>16576.190003294894</v>
      </c>
      <c r="AA118" s="384">
        <f t="shared" si="21"/>
        <v>4.180612861747202</v>
      </c>
      <c r="AB118" s="384">
        <f t="shared" si="21"/>
        <v>4.2194847161605535</v>
      </c>
    </row>
    <row r="119" spans="1:28" ht="15">
      <c r="A119" s="117" t="s">
        <v>297</v>
      </c>
      <c r="B119" s="114" t="s">
        <v>147</v>
      </c>
      <c r="C119" s="115" t="s">
        <v>383</v>
      </c>
      <c r="D119" s="114" t="s">
        <v>165</v>
      </c>
      <c r="E119" s="141">
        <f>SUMIFS('PIB Mpal 2015-2020 Cons'!H$5:H$759,'PIB Mpal 2015-2020 Cons'!$A$5:$A$759,$W$2,'PIB Mpal 2015-2020 Cons'!$E$5:$E$759,$A119)</f>
        <v>16.666900714778592</v>
      </c>
      <c r="F119" s="141">
        <f>SUMIFS('PIB Mpal 2015-2020 Cons'!I$5:I$759,'PIB Mpal 2015-2020 Cons'!$A$5:$A$759,$W$2,'PIB Mpal 2015-2020 Cons'!$E$5:$E$759,$A119)</f>
        <v>0</v>
      </c>
      <c r="G119" s="141">
        <f>SUMIFS('PIB Mpal 2015-2020 Cons'!K$5:K$759,'PIB Mpal 2015-2020 Cons'!$A$5:$A$759,$W$2,'PIB Mpal 2015-2020 Cons'!$E$5:$E$759,$A119)</f>
        <v>1.063593948688675</v>
      </c>
      <c r="H119" s="141">
        <f>SUMIFS('PIB Mpal 2015-2020 Cons'!L$5:L$759,'PIB Mpal 2015-2020 Cons'!$A$5:$A$759,$W$2,'PIB Mpal 2015-2020 Cons'!$E$5:$E$759,$A119)</f>
        <v>8.225366618677556</v>
      </c>
      <c r="I119" s="141">
        <f>SUMIFS('PIB Mpal 2015-2020 Cons'!N$5:N$759,'PIB Mpal 2015-2020 Cons'!$A$5:$A$759,$W$2,'PIB Mpal 2015-2020 Cons'!$E$5:$E$759,$A119)</f>
        <v>2.422273445253094</v>
      </c>
      <c r="J119" s="141">
        <f>SUMIFS('PIB Mpal 2015-2020 Cons'!O$5:O$759,'PIB Mpal 2015-2020 Cons'!$A$5:$A$759,$W$2,'PIB Mpal 2015-2020 Cons'!$E$5:$E$759,$A119)</f>
        <v>8.287092819166643</v>
      </c>
      <c r="K119" s="141">
        <f>SUMIFS('PIB Mpal 2015-2020 Cons'!P$5:P$759,'PIB Mpal 2015-2020 Cons'!$A$5:$A$759,$W$2,'PIB Mpal 2015-2020 Cons'!$E$5:$E$759,$A119)</f>
        <v>3.066956308317002</v>
      </c>
      <c r="L119" s="141">
        <f>SUMIFS('PIB Mpal 2015-2020 Cons'!Q$5:Q$759,'PIB Mpal 2015-2020 Cons'!$A$5:$A$759,$W$2,'PIB Mpal 2015-2020 Cons'!$E$5:$E$759,$A119)</f>
        <v>1.8704261615965783</v>
      </c>
      <c r="M119" s="141">
        <f>SUMIFS('PIB Mpal 2015-2020 Cons'!R$5:R$759,'PIB Mpal 2015-2020 Cons'!$A$5:$A$759,$W$2,'PIB Mpal 2015-2020 Cons'!$E$5:$E$759,$A119)</f>
        <v>10.921874048404856</v>
      </c>
      <c r="N119" s="141">
        <f>SUMIFS('PIB Mpal 2015-2020 Cons'!S$5:S$759,'PIB Mpal 2015-2020 Cons'!$A$5:$A$759,$W$2,'PIB Mpal 2015-2020 Cons'!$E$5:$E$759,$A119)</f>
        <v>8.840186295000342</v>
      </c>
      <c r="O119" s="141">
        <f>SUMIFS('PIB Mpal 2015-2020 Cons'!T$5:T$759,'PIB Mpal 2015-2020 Cons'!$A$5:$A$759,$W$2,'PIB Mpal 2015-2020 Cons'!$E$5:$E$759,$A119)</f>
        <v>19.042990658117816</v>
      </c>
      <c r="P119" s="246">
        <f>SUMIFS('PIB Mpal 2015-2020 Cons'!U$5:U$759,'PIB Mpal 2015-2020 Cons'!$A$5:$A$759,$W$2,'PIB Mpal 2015-2020 Cons'!$E$5:$E$759,$A119)</f>
        <v>3.15603872386492</v>
      </c>
      <c r="Q119" s="319">
        <f>SUMIFS('PIB Mpal 2015-2020 Cons'!J$5:J$759,'PIB Mpal 2015-2020 Cons'!$A$5:$A$759,$W$2,'PIB Mpal 2015-2020 Cons'!$E$5:$E$759,$A119)</f>
        <v>16.666900714778592</v>
      </c>
      <c r="R119" s="192">
        <f>SUMIFS('PIB Mpal 2015-2020 Cons'!M$5:M$759,'PIB Mpal 2015-2020 Cons'!$A$5:$A$759,$W$2,'PIB Mpal 2015-2020 Cons'!$E$5:$E$759,$A119)</f>
        <v>9.288960567366232</v>
      </c>
      <c r="S119" s="143">
        <f>SUMIFS('PIB Mpal 2015-2020 Cons'!V$5:V$759,'PIB Mpal 2015-2020 Cons'!$A$5:$A$759,$W$2,'PIB Mpal 2015-2020 Cons'!$E$5:$E$759,$A119)</f>
        <v>57.60783845972125</v>
      </c>
      <c r="T119" s="249">
        <f>SUMIFS('PIB Mpal 2015-2020 Cons'!W$5:W$759,'PIB Mpal 2015-2020 Cons'!$A$5:$A$759,$W$2,'PIB Mpal 2015-2020 Cons'!$E$5:$E$759,$A119)</f>
        <v>83.56369974186607</v>
      </c>
      <c r="U119" s="141">
        <f>SUMIFS('PIB Mpal 2015-2020 Cons'!X$5:X$759,'PIB Mpal 2015-2020 Cons'!$A$5:$A$759,$W$2,'PIB Mpal 2015-2020 Cons'!$E$5:$E$759,$A119)</f>
        <v>8.406460977390935</v>
      </c>
      <c r="V119" s="143">
        <f>SUMIFS('PIB Mpal 2015-2020 Cons'!Y$5:Y$759,'PIB Mpal 2015-2020 Cons'!$A$5:$A$759,$W$2,'PIB Mpal 2015-2020 Cons'!$E$5:$E$759,$A119)</f>
        <v>93.4400290887705</v>
      </c>
      <c r="W119" s="185">
        <f t="shared" si="18"/>
        <v>0.0007209474529426739</v>
      </c>
      <c r="X119" s="379">
        <f>INDEX(POBLACION!$C$4:$W$128,MATCH(A119,POBLACION!$A$4:$A$128,0),MATCH($W$2,POBLACION!$C$3:$W$3,0))</f>
        <v>8681</v>
      </c>
      <c r="Y119" s="369">
        <f t="shared" si="19"/>
        <v>9626.045356740706</v>
      </c>
      <c r="Z119" s="381">
        <f t="shared" si="20"/>
        <v>10763.740247525688</v>
      </c>
      <c r="AA119" s="384">
        <f t="shared" si="21"/>
        <v>3.9834479036882957</v>
      </c>
      <c r="AB119" s="384">
        <f t="shared" si="21"/>
        <v>4.031963208747291</v>
      </c>
    </row>
    <row r="120" spans="1:28" ht="15">
      <c r="A120" s="117" t="s">
        <v>298</v>
      </c>
      <c r="B120" s="114" t="s">
        <v>147</v>
      </c>
      <c r="C120" s="115" t="s">
        <v>382</v>
      </c>
      <c r="D120" s="114" t="s">
        <v>166</v>
      </c>
      <c r="E120" s="141">
        <f>SUMIFS('PIB Mpal 2015-2020 Cons'!H$5:H$759,'PIB Mpal 2015-2020 Cons'!$A$5:$A$759,$W$2,'PIB Mpal 2015-2020 Cons'!$E$5:$E$759,$A120)</f>
        <v>72.74924099444604</v>
      </c>
      <c r="F120" s="141">
        <f>SUMIFS('PIB Mpal 2015-2020 Cons'!I$5:I$759,'PIB Mpal 2015-2020 Cons'!$A$5:$A$759,$W$2,'PIB Mpal 2015-2020 Cons'!$E$5:$E$759,$A120)</f>
        <v>0</v>
      </c>
      <c r="G120" s="141">
        <f>SUMIFS('PIB Mpal 2015-2020 Cons'!K$5:K$759,'PIB Mpal 2015-2020 Cons'!$A$5:$A$759,$W$2,'PIB Mpal 2015-2020 Cons'!$E$5:$E$759,$A120)</f>
        <v>7.845294796910196</v>
      </c>
      <c r="H120" s="141">
        <f>SUMIFS('PIB Mpal 2015-2020 Cons'!L$5:L$759,'PIB Mpal 2015-2020 Cons'!$A$5:$A$759,$W$2,'PIB Mpal 2015-2020 Cons'!$E$5:$E$759,$A120)</f>
        <v>11.614947225229523</v>
      </c>
      <c r="I120" s="141">
        <f>SUMIFS('PIB Mpal 2015-2020 Cons'!N$5:N$759,'PIB Mpal 2015-2020 Cons'!$A$5:$A$759,$W$2,'PIB Mpal 2015-2020 Cons'!$E$5:$E$759,$A120)</f>
        <v>15.229446106443467</v>
      </c>
      <c r="J120" s="141">
        <f>SUMIFS('PIB Mpal 2015-2020 Cons'!O$5:O$759,'PIB Mpal 2015-2020 Cons'!$A$5:$A$759,$W$2,'PIB Mpal 2015-2020 Cons'!$E$5:$E$759,$A120)</f>
        <v>25.684824797932087</v>
      </c>
      <c r="K120" s="141">
        <f>SUMIFS('PIB Mpal 2015-2020 Cons'!P$5:P$759,'PIB Mpal 2015-2020 Cons'!$A$5:$A$759,$W$2,'PIB Mpal 2015-2020 Cons'!$E$5:$E$759,$A120)</f>
        <v>4.300356717212674</v>
      </c>
      <c r="L120" s="141">
        <f>SUMIFS('PIB Mpal 2015-2020 Cons'!Q$5:Q$759,'PIB Mpal 2015-2020 Cons'!$A$5:$A$759,$W$2,'PIB Mpal 2015-2020 Cons'!$E$5:$E$759,$A120)</f>
        <v>3.600669505592653</v>
      </c>
      <c r="M120" s="141">
        <f>SUMIFS('PIB Mpal 2015-2020 Cons'!R$5:R$759,'PIB Mpal 2015-2020 Cons'!$A$5:$A$759,$W$2,'PIB Mpal 2015-2020 Cons'!$E$5:$E$759,$A120)</f>
        <v>16.604864944333418</v>
      </c>
      <c r="N120" s="141">
        <f>SUMIFS('PIB Mpal 2015-2020 Cons'!S$5:S$759,'PIB Mpal 2015-2020 Cons'!$A$5:$A$759,$W$2,'PIB Mpal 2015-2020 Cons'!$E$5:$E$759,$A120)</f>
        <v>15.282472937111136</v>
      </c>
      <c r="O120" s="141">
        <f>SUMIFS('PIB Mpal 2015-2020 Cons'!T$5:T$759,'PIB Mpal 2015-2020 Cons'!$A$5:$A$759,$W$2,'PIB Mpal 2015-2020 Cons'!$E$5:$E$759,$A120)</f>
        <v>27.868751268226674</v>
      </c>
      <c r="P120" s="246">
        <f>SUMIFS('PIB Mpal 2015-2020 Cons'!U$5:U$759,'PIB Mpal 2015-2020 Cons'!$A$5:$A$759,$W$2,'PIB Mpal 2015-2020 Cons'!$E$5:$E$759,$A120)</f>
        <v>5.3648020068241875</v>
      </c>
      <c r="Q120" s="319">
        <f>SUMIFS('PIB Mpal 2015-2020 Cons'!J$5:J$759,'PIB Mpal 2015-2020 Cons'!$A$5:$A$759,$W$2,'PIB Mpal 2015-2020 Cons'!$E$5:$E$759,$A120)</f>
        <v>72.74924099444604</v>
      </c>
      <c r="R120" s="192">
        <f>SUMIFS('PIB Mpal 2015-2020 Cons'!M$5:M$759,'PIB Mpal 2015-2020 Cons'!$A$5:$A$759,$W$2,'PIB Mpal 2015-2020 Cons'!$E$5:$E$759,$A120)</f>
        <v>19.460242022139717</v>
      </c>
      <c r="S120" s="143">
        <f>SUMIFS('PIB Mpal 2015-2020 Cons'!V$5:V$759,'PIB Mpal 2015-2020 Cons'!$A$5:$A$759,$W$2,'PIB Mpal 2015-2020 Cons'!$E$5:$E$759,$A120)</f>
        <v>113.9361882836763</v>
      </c>
      <c r="T120" s="249">
        <f>SUMIFS('PIB Mpal 2015-2020 Cons'!W$5:W$759,'PIB Mpal 2015-2020 Cons'!$A$5:$A$759,$W$2,'PIB Mpal 2015-2020 Cons'!$E$5:$E$759,$A120)</f>
        <v>206.14567130026205</v>
      </c>
      <c r="U120" s="141">
        <f>SUMIFS('PIB Mpal 2015-2020 Cons'!X$5:X$759,'PIB Mpal 2015-2020 Cons'!$A$5:$A$759,$W$2,'PIB Mpal 2015-2020 Cons'!$E$5:$E$759,$A120)</f>
        <v>21.18893963383849</v>
      </c>
      <c r="V120" s="143">
        <f>SUMIFS('PIB Mpal 2015-2020 Cons'!Y$5:Y$759,'PIB Mpal 2015-2020 Cons'!$A$5:$A$759,$W$2,'PIB Mpal 2015-2020 Cons'!$E$5:$E$759,$A120)</f>
        <v>235.52065073995854</v>
      </c>
      <c r="W120" s="185">
        <f t="shared" si="18"/>
        <v>0.0018171870762696532</v>
      </c>
      <c r="X120" s="379">
        <f>INDEX(POBLACION!$C$4:$W$128,MATCH(A120,POBLACION!$A$4:$A$128,0),MATCH($W$2,POBLACION!$C$3:$W$3,0))</f>
        <v>18218</v>
      </c>
      <c r="Y120" s="369">
        <f t="shared" si="19"/>
        <v>11315.494088278738</v>
      </c>
      <c r="Z120" s="381">
        <f t="shared" si="20"/>
        <v>12927.909251287658</v>
      </c>
      <c r="AA120" s="384">
        <f t="shared" si="21"/>
        <v>4.053673522066989</v>
      </c>
      <c r="AB120" s="384">
        <f t="shared" si="21"/>
        <v>4.11152829486899</v>
      </c>
    </row>
    <row r="121" spans="1:28" ht="15">
      <c r="A121" s="117" t="s">
        <v>299</v>
      </c>
      <c r="B121" s="114" t="s">
        <v>147</v>
      </c>
      <c r="C121" s="115" t="s">
        <v>383</v>
      </c>
      <c r="D121" s="114" t="s">
        <v>167</v>
      </c>
      <c r="E121" s="141">
        <f>SUMIFS('PIB Mpal 2015-2020 Cons'!H$5:H$759,'PIB Mpal 2015-2020 Cons'!$A$5:$A$759,$W$2,'PIB Mpal 2015-2020 Cons'!$E$5:$E$759,$A121)</f>
        <v>47.62191582802086</v>
      </c>
      <c r="F121" s="141">
        <f>SUMIFS('PIB Mpal 2015-2020 Cons'!I$5:I$759,'PIB Mpal 2015-2020 Cons'!$A$5:$A$759,$W$2,'PIB Mpal 2015-2020 Cons'!$E$5:$E$759,$A121)</f>
        <v>0</v>
      </c>
      <c r="G121" s="141">
        <f>SUMIFS('PIB Mpal 2015-2020 Cons'!K$5:K$759,'PIB Mpal 2015-2020 Cons'!$A$5:$A$759,$W$2,'PIB Mpal 2015-2020 Cons'!$E$5:$E$759,$A121)</f>
        <v>12.296020136933649</v>
      </c>
      <c r="H121" s="141">
        <f>SUMIFS('PIB Mpal 2015-2020 Cons'!L$5:L$759,'PIB Mpal 2015-2020 Cons'!$A$5:$A$759,$W$2,'PIB Mpal 2015-2020 Cons'!$E$5:$E$759,$A121)</f>
        <v>11.133417822342459</v>
      </c>
      <c r="I121" s="141">
        <f>SUMIFS('PIB Mpal 2015-2020 Cons'!N$5:N$759,'PIB Mpal 2015-2020 Cons'!$A$5:$A$759,$W$2,'PIB Mpal 2015-2020 Cons'!$E$5:$E$759,$A121)</f>
        <v>8.52429177155381</v>
      </c>
      <c r="J121" s="141">
        <f>SUMIFS('PIB Mpal 2015-2020 Cons'!O$5:O$759,'PIB Mpal 2015-2020 Cons'!$A$5:$A$759,$W$2,'PIB Mpal 2015-2020 Cons'!$E$5:$E$759,$A121)</f>
        <v>56.34780682621289</v>
      </c>
      <c r="K121" s="141">
        <f>SUMIFS('PIB Mpal 2015-2020 Cons'!P$5:P$759,'PIB Mpal 2015-2020 Cons'!$A$5:$A$759,$W$2,'PIB Mpal 2015-2020 Cons'!$E$5:$E$759,$A121)</f>
        <v>8.336270566009683</v>
      </c>
      <c r="L121" s="141">
        <f>SUMIFS('PIB Mpal 2015-2020 Cons'!Q$5:Q$759,'PIB Mpal 2015-2020 Cons'!$A$5:$A$759,$W$2,'PIB Mpal 2015-2020 Cons'!$E$5:$E$759,$A121)</f>
        <v>6.705202760361576</v>
      </c>
      <c r="M121" s="141">
        <f>SUMIFS('PIB Mpal 2015-2020 Cons'!R$5:R$759,'PIB Mpal 2015-2020 Cons'!$A$5:$A$759,$W$2,'PIB Mpal 2015-2020 Cons'!$E$5:$E$759,$A121)</f>
        <v>30.541302211978763</v>
      </c>
      <c r="N121" s="141">
        <f>SUMIFS('PIB Mpal 2015-2020 Cons'!S$5:S$759,'PIB Mpal 2015-2020 Cons'!$A$5:$A$759,$W$2,'PIB Mpal 2015-2020 Cons'!$E$5:$E$759,$A121)</f>
        <v>21.535862151439165</v>
      </c>
      <c r="O121" s="141">
        <f>SUMIFS('PIB Mpal 2015-2020 Cons'!T$5:T$759,'PIB Mpal 2015-2020 Cons'!$A$5:$A$759,$W$2,'PIB Mpal 2015-2020 Cons'!$E$5:$E$759,$A121)</f>
        <v>31.855301227968507</v>
      </c>
      <c r="P121" s="246">
        <f>SUMIFS('PIB Mpal 2015-2020 Cons'!U$5:U$759,'PIB Mpal 2015-2020 Cons'!$A$5:$A$759,$W$2,'PIB Mpal 2015-2020 Cons'!$E$5:$E$759,$A121)</f>
        <v>8.862517588270226</v>
      </c>
      <c r="Q121" s="319">
        <f>SUMIFS('PIB Mpal 2015-2020 Cons'!J$5:J$759,'PIB Mpal 2015-2020 Cons'!$A$5:$A$759,$W$2,'PIB Mpal 2015-2020 Cons'!$E$5:$E$759,$A121)</f>
        <v>47.62191582802086</v>
      </c>
      <c r="R121" s="192">
        <f>SUMIFS('PIB Mpal 2015-2020 Cons'!M$5:M$759,'PIB Mpal 2015-2020 Cons'!$A$5:$A$759,$W$2,'PIB Mpal 2015-2020 Cons'!$E$5:$E$759,$A121)</f>
        <v>23.429437959276108</v>
      </c>
      <c r="S121" s="143">
        <f>SUMIFS('PIB Mpal 2015-2020 Cons'!V$5:V$759,'PIB Mpal 2015-2020 Cons'!$A$5:$A$759,$W$2,'PIB Mpal 2015-2020 Cons'!$E$5:$E$759,$A121)</f>
        <v>172.70855510379462</v>
      </c>
      <c r="T121" s="249">
        <f>SUMIFS('PIB Mpal 2015-2020 Cons'!W$5:W$759,'PIB Mpal 2015-2020 Cons'!$A$5:$A$759,$W$2,'PIB Mpal 2015-2020 Cons'!$E$5:$E$759,$A121)</f>
        <v>243.75990889109158</v>
      </c>
      <c r="U121" s="141">
        <f>SUMIFS('PIB Mpal 2015-2020 Cons'!X$5:X$759,'PIB Mpal 2015-2020 Cons'!$A$5:$A$759,$W$2,'PIB Mpal 2015-2020 Cons'!$E$5:$E$759,$A121)</f>
        <v>24.695693669249973</v>
      </c>
      <c r="V121" s="143">
        <f>SUMIFS('PIB Mpal 2015-2020 Cons'!Y$5:Y$759,'PIB Mpal 2015-2020 Cons'!$A$5:$A$759,$W$2,'PIB Mpal 2015-2020 Cons'!$E$5:$E$759,$A121)</f>
        <v>274.499142622767</v>
      </c>
      <c r="W121" s="185">
        <f t="shared" si="18"/>
        <v>0.0021179301808737874</v>
      </c>
      <c r="X121" s="379">
        <f>INDEX(POBLACION!$C$4:$W$128,MATCH(A121,POBLACION!$A$4:$A$128,0),MATCH($W$2,POBLACION!$C$3:$W$3,0))</f>
        <v>26944</v>
      </c>
      <c r="Y121" s="369">
        <f t="shared" si="19"/>
        <v>9046.908732596927</v>
      </c>
      <c r="Z121" s="381">
        <f t="shared" si="20"/>
        <v>10187.76509140317</v>
      </c>
      <c r="AA121" s="384">
        <f t="shared" si="21"/>
        <v>3.9565002090710397</v>
      </c>
      <c r="AB121" s="384">
        <f t="shared" si="21"/>
        <v>4.00807892248283</v>
      </c>
    </row>
    <row r="122" spans="1:28" ht="15">
      <c r="A122" s="117" t="s">
        <v>300</v>
      </c>
      <c r="B122" s="114" t="s">
        <v>147</v>
      </c>
      <c r="C122" s="115" t="s">
        <v>383</v>
      </c>
      <c r="D122" s="114" t="s">
        <v>168</v>
      </c>
      <c r="E122" s="141">
        <f>SUMIFS('PIB Mpal 2015-2020 Cons'!H$5:H$759,'PIB Mpal 2015-2020 Cons'!$A$5:$A$759,$W$2,'PIB Mpal 2015-2020 Cons'!$E$5:$E$759,$A122)</f>
        <v>69.22611528890533</v>
      </c>
      <c r="F122" s="141">
        <f>SUMIFS('PIB Mpal 2015-2020 Cons'!I$5:I$759,'PIB Mpal 2015-2020 Cons'!$A$5:$A$759,$W$2,'PIB Mpal 2015-2020 Cons'!$E$5:$E$759,$A122)</f>
        <v>0</v>
      </c>
      <c r="G122" s="141">
        <f>SUMIFS('PIB Mpal 2015-2020 Cons'!K$5:K$759,'PIB Mpal 2015-2020 Cons'!$A$5:$A$759,$W$2,'PIB Mpal 2015-2020 Cons'!$E$5:$E$759,$A122)</f>
        <v>4.628211714180211</v>
      </c>
      <c r="H122" s="141">
        <f>SUMIFS('PIB Mpal 2015-2020 Cons'!L$5:L$759,'PIB Mpal 2015-2020 Cons'!$A$5:$A$759,$W$2,'PIB Mpal 2015-2020 Cons'!$E$5:$E$759,$A122)</f>
        <v>24.373520011706237</v>
      </c>
      <c r="I122" s="141">
        <f>SUMIFS('PIB Mpal 2015-2020 Cons'!N$5:N$759,'PIB Mpal 2015-2020 Cons'!$A$5:$A$759,$W$2,'PIB Mpal 2015-2020 Cons'!$E$5:$E$759,$A122)</f>
        <v>5.478523715275408</v>
      </c>
      <c r="J122" s="141">
        <f>SUMIFS('PIB Mpal 2015-2020 Cons'!O$5:O$759,'PIB Mpal 2015-2020 Cons'!$A$5:$A$759,$W$2,'PIB Mpal 2015-2020 Cons'!$E$5:$E$759,$A122)</f>
        <v>23.776821450069466</v>
      </c>
      <c r="K122" s="141">
        <f>SUMIFS('PIB Mpal 2015-2020 Cons'!P$5:P$759,'PIB Mpal 2015-2020 Cons'!$A$5:$A$759,$W$2,'PIB Mpal 2015-2020 Cons'!$E$5:$E$759,$A122)</f>
        <v>4.815277458654359</v>
      </c>
      <c r="L122" s="141">
        <f>SUMIFS('PIB Mpal 2015-2020 Cons'!Q$5:Q$759,'PIB Mpal 2015-2020 Cons'!$A$5:$A$759,$W$2,'PIB Mpal 2015-2020 Cons'!$E$5:$E$759,$A122)</f>
        <v>3.8250951818551493</v>
      </c>
      <c r="M122" s="141">
        <f>SUMIFS('PIB Mpal 2015-2020 Cons'!R$5:R$759,'PIB Mpal 2015-2020 Cons'!$A$5:$A$759,$W$2,'PIB Mpal 2015-2020 Cons'!$E$5:$E$759,$A122)</f>
        <v>23.70519405732761</v>
      </c>
      <c r="N122" s="141">
        <f>SUMIFS('PIB Mpal 2015-2020 Cons'!S$5:S$759,'PIB Mpal 2015-2020 Cons'!$A$5:$A$759,$W$2,'PIB Mpal 2015-2020 Cons'!$E$5:$E$759,$A122)</f>
        <v>14.255363757415779</v>
      </c>
      <c r="O122" s="141">
        <f>SUMIFS('PIB Mpal 2015-2020 Cons'!T$5:T$759,'PIB Mpal 2015-2020 Cons'!$A$5:$A$759,$W$2,'PIB Mpal 2015-2020 Cons'!$E$5:$E$759,$A122)</f>
        <v>24.47464823443063</v>
      </c>
      <c r="P122" s="246">
        <f>SUMIFS('PIB Mpal 2015-2020 Cons'!U$5:U$759,'PIB Mpal 2015-2020 Cons'!$A$5:$A$759,$W$2,'PIB Mpal 2015-2020 Cons'!$E$5:$E$759,$A122)</f>
        <v>5.253113126478571</v>
      </c>
      <c r="Q122" s="319">
        <f>SUMIFS('PIB Mpal 2015-2020 Cons'!J$5:J$759,'PIB Mpal 2015-2020 Cons'!$A$5:$A$759,$W$2,'PIB Mpal 2015-2020 Cons'!$E$5:$E$759,$A122)</f>
        <v>69.22611528890533</v>
      </c>
      <c r="R122" s="192">
        <f>SUMIFS('PIB Mpal 2015-2020 Cons'!M$5:M$759,'PIB Mpal 2015-2020 Cons'!$A$5:$A$759,$W$2,'PIB Mpal 2015-2020 Cons'!$E$5:$E$759,$A122)</f>
        <v>29.001731725886447</v>
      </c>
      <c r="S122" s="143">
        <f>SUMIFS('PIB Mpal 2015-2020 Cons'!V$5:V$759,'PIB Mpal 2015-2020 Cons'!$A$5:$A$759,$W$2,'PIB Mpal 2015-2020 Cons'!$E$5:$E$759,$A122)</f>
        <v>105.58403698150697</v>
      </c>
      <c r="T122" s="249">
        <f>SUMIFS('PIB Mpal 2015-2020 Cons'!W$5:W$759,'PIB Mpal 2015-2020 Cons'!$A$5:$A$759,$W$2,'PIB Mpal 2015-2020 Cons'!$E$5:$E$759,$A122)</f>
        <v>203.81188399629875</v>
      </c>
      <c r="U122" s="141">
        <f>SUMIFS('PIB Mpal 2015-2020 Cons'!X$5:X$759,'PIB Mpal 2015-2020 Cons'!$A$5:$A$759,$W$2,'PIB Mpal 2015-2020 Cons'!$E$5:$E$759,$A122)</f>
        <v>20.704875290121176</v>
      </c>
      <c r="V122" s="143">
        <f>SUMIFS('PIB Mpal 2015-2020 Cons'!Y$5:Y$759,'PIB Mpal 2015-2020 Cons'!$A$5:$A$759,$W$2,'PIB Mpal 2015-2020 Cons'!$E$5:$E$759,$A122)</f>
        <v>230.1401486114556</v>
      </c>
      <c r="W122" s="185">
        <f t="shared" si="18"/>
        <v>0.001775673183958986</v>
      </c>
      <c r="X122" s="379">
        <f>INDEX(POBLACION!$C$4:$W$128,MATCH(A122,POBLACION!$A$4:$A$128,0),MATCH($W$2,POBLACION!$C$3:$W$3,0))</f>
        <v>16193</v>
      </c>
      <c r="Y122" s="369">
        <f t="shared" si="19"/>
        <v>12586.419069739934</v>
      </c>
      <c r="Z122" s="381">
        <f t="shared" si="20"/>
        <v>14212.323140335677</v>
      </c>
      <c r="AA122" s="384">
        <f t="shared" si="21"/>
        <v>4.099902187656634</v>
      </c>
      <c r="AB122" s="384">
        <f t="shared" si="21"/>
        <v>4.152665073322585</v>
      </c>
    </row>
    <row r="123" spans="1:28" ht="15">
      <c r="A123" s="117" t="s">
        <v>301</v>
      </c>
      <c r="B123" s="114" t="s">
        <v>147</v>
      </c>
      <c r="C123" s="115" t="s">
        <v>383</v>
      </c>
      <c r="D123" s="114" t="s">
        <v>169</v>
      </c>
      <c r="E123" s="141">
        <f>SUMIFS('PIB Mpal 2015-2020 Cons'!H$5:H$759,'PIB Mpal 2015-2020 Cons'!$A$5:$A$759,$W$2,'PIB Mpal 2015-2020 Cons'!$E$5:$E$759,$A123)</f>
        <v>37.57341317487662</v>
      </c>
      <c r="F123" s="141">
        <f>SUMIFS('PIB Mpal 2015-2020 Cons'!I$5:I$759,'PIB Mpal 2015-2020 Cons'!$A$5:$A$759,$W$2,'PIB Mpal 2015-2020 Cons'!$E$5:$E$759,$A123)</f>
        <v>0</v>
      </c>
      <c r="G123" s="141">
        <f>SUMIFS('PIB Mpal 2015-2020 Cons'!K$5:K$759,'PIB Mpal 2015-2020 Cons'!$A$5:$A$759,$W$2,'PIB Mpal 2015-2020 Cons'!$E$5:$E$759,$A123)</f>
        <v>4.008384242099819</v>
      </c>
      <c r="H123" s="141">
        <f>SUMIFS('PIB Mpal 2015-2020 Cons'!L$5:L$759,'PIB Mpal 2015-2020 Cons'!$A$5:$A$759,$W$2,'PIB Mpal 2015-2020 Cons'!$E$5:$E$759,$A123)</f>
        <v>5.242973809957619</v>
      </c>
      <c r="I123" s="141">
        <f>SUMIFS('PIB Mpal 2015-2020 Cons'!N$5:N$759,'PIB Mpal 2015-2020 Cons'!$A$5:$A$759,$W$2,'PIB Mpal 2015-2020 Cons'!$E$5:$E$759,$A123)</f>
        <v>3.921343787189189</v>
      </c>
      <c r="J123" s="141">
        <f>SUMIFS('PIB Mpal 2015-2020 Cons'!O$5:O$759,'PIB Mpal 2015-2020 Cons'!$A$5:$A$759,$W$2,'PIB Mpal 2015-2020 Cons'!$E$5:$E$759,$A123)</f>
        <v>6.1352844247168035</v>
      </c>
      <c r="K123" s="141">
        <f>SUMIFS('PIB Mpal 2015-2020 Cons'!P$5:P$759,'PIB Mpal 2015-2020 Cons'!$A$5:$A$759,$W$2,'PIB Mpal 2015-2020 Cons'!$E$5:$E$759,$A123)</f>
        <v>2.1706176134742967</v>
      </c>
      <c r="L123" s="141">
        <f>SUMIFS('PIB Mpal 2015-2020 Cons'!Q$5:Q$759,'PIB Mpal 2015-2020 Cons'!$A$5:$A$759,$W$2,'PIB Mpal 2015-2020 Cons'!$E$5:$E$759,$A123)</f>
        <v>1.7009838653271805</v>
      </c>
      <c r="M123" s="141">
        <f>SUMIFS('PIB Mpal 2015-2020 Cons'!R$5:R$759,'PIB Mpal 2015-2020 Cons'!$A$5:$A$759,$W$2,'PIB Mpal 2015-2020 Cons'!$E$5:$E$759,$A123)</f>
        <v>10.619114665789448</v>
      </c>
      <c r="N123" s="141">
        <f>SUMIFS('PIB Mpal 2015-2020 Cons'!S$5:S$759,'PIB Mpal 2015-2020 Cons'!$A$5:$A$759,$W$2,'PIB Mpal 2015-2020 Cons'!$E$5:$E$759,$A123)</f>
        <v>8.211317020146444</v>
      </c>
      <c r="O123" s="141">
        <f>SUMIFS('PIB Mpal 2015-2020 Cons'!T$5:T$759,'PIB Mpal 2015-2020 Cons'!$A$5:$A$759,$W$2,'PIB Mpal 2015-2020 Cons'!$E$5:$E$759,$A123)</f>
        <v>16.877520871292266</v>
      </c>
      <c r="P123" s="246">
        <f>SUMIFS('PIB Mpal 2015-2020 Cons'!U$5:U$759,'PIB Mpal 2015-2020 Cons'!$A$5:$A$759,$W$2,'PIB Mpal 2015-2020 Cons'!$E$5:$E$759,$A123)</f>
        <v>2.3407379325079116</v>
      </c>
      <c r="Q123" s="319">
        <f>SUMIFS('PIB Mpal 2015-2020 Cons'!J$5:J$759,'PIB Mpal 2015-2020 Cons'!$A$5:$A$759,$W$2,'PIB Mpal 2015-2020 Cons'!$E$5:$E$759,$A123)</f>
        <v>37.57341317487662</v>
      </c>
      <c r="R123" s="192">
        <f>SUMIFS('PIB Mpal 2015-2020 Cons'!M$5:M$759,'PIB Mpal 2015-2020 Cons'!$A$5:$A$759,$W$2,'PIB Mpal 2015-2020 Cons'!$E$5:$E$759,$A123)</f>
        <v>9.251358052057437</v>
      </c>
      <c r="S123" s="143">
        <f>SUMIFS('PIB Mpal 2015-2020 Cons'!V$5:V$759,'PIB Mpal 2015-2020 Cons'!$A$5:$A$759,$W$2,'PIB Mpal 2015-2020 Cons'!$E$5:$E$759,$A123)</f>
        <v>51.97692018044355</v>
      </c>
      <c r="T123" s="249">
        <f>SUMIFS('PIB Mpal 2015-2020 Cons'!W$5:W$759,'PIB Mpal 2015-2020 Cons'!$A$5:$A$759,$W$2,'PIB Mpal 2015-2020 Cons'!$E$5:$E$759,$A123)</f>
        <v>98.8016914073776</v>
      </c>
      <c r="U123" s="141">
        <f>SUMIFS('PIB Mpal 2015-2020 Cons'!X$5:X$759,'PIB Mpal 2015-2020 Cons'!$A$5:$A$759,$W$2,'PIB Mpal 2015-2020 Cons'!$E$5:$E$759,$A123)</f>
        <v>10.10932229412614</v>
      </c>
      <c r="V123" s="143">
        <f>SUMIFS('PIB Mpal 2015-2020 Cons'!Y$5:Y$759,'PIB Mpal 2015-2020 Cons'!$A$5:$A$759,$W$2,'PIB Mpal 2015-2020 Cons'!$E$5:$E$759,$A123)</f>
        <v>112.36778303557749</v>
      </c>
      <c r="W123" s="185">
        <f t="shared" si="18"/>
        <v>0.0008669867482099321</v>
      </c>
      <c r="X123" s="379">
        <f>INDEX(POBLACION!$C$4:$W$128,MATCH(A123,POBLACION!$A$4:$A$128,0),MATCH($W$2,POBLACION!$C$3:$W$3,0))</f>
        <v>6194</v>
      </c>
      <c r="Y123" s="369">
        <f t="shared" si="19"/>
        <v>15951.193317303456</v>
      </c>
      <c r="Z123" s="381">
        <f t="shared" si="20"/>
        <v>18141.39215944099</v>
      </c>
      <c r="AA123" s="384">
        <f t="shared" si="21"/>
        <v>4.202793178411021</v>
      </c>
      <c r="AB123" s="384">
        <f t="shared" si="21"/>
        <v>4.2586706114982755</v>
      </c>
    </row>
    <row r="124" spans="1:28" ht="15">
      <c r="A124" s="117" t="s">
        <v>302</v>
      </c>
      <c r="B124" s="114" t="s">
        <v>147</v>
      </c>
      <c r="C124" s="115" t="s">
        <v>376</v>
      </c>
      <c r="D124" s="114" t="s">
        <v>170</v>
      </c>
      <c r="E124" s="141">
        <f>SUMIFS('PIB Mpal 2015-2020 Cons'!H$5:H$759,'PIB Mpal 2015-2020 Cons'!$A$5:$A$759,$W$2,'PIB Mpal 2015-2020 Cons'!$E$5:$E$759,$A124)</f>
        <v>18.764450696085348</v>
      </c>
      <c r="F124" s="141">
        <f>SUMIFS('PIB Mpal 2015-2020 Cons'!I$5:I$759,'PIB Mpal 2015-2020 Cons'!$A$5:$A$759,$W$2,'PIB Mpal 2015-2020 Cons'!$E$5:$E$759,$A124)</f>
        <v>0.5006353503429337</v>
      </c>
      <c r="G124" s="141">
        <f>SUMIFS('PIB Mpal 2015-2020 Cons'!K$5:K$759,'PIB Mpal 2015-2020 Cons'!$A$5:$A$759,$W$2,'PIB Mpal 2015-2020 Cons'!$E$5:$E$759,$A124)</f>
        <v>3.587361358216307</v>
      </c>
      <c r="H124" s="141">
        <f>SUMIFS('PIB Mpal 2015-2020 Cons'!L$5:L$759,'PIB Mpal 2015-2020 Cons'!$A$5:$A$759,$W$2,'PIB Mpal 2015-2020 Cons'!$E$5:$E$759,$A124)</f>
        <v>5.486225648939937</v>
      </c>
      <c r="I124" s="141">
        <f>SUMIFS('PIB Mpal 2015-2020 Cons'!N$5:N$759,'PIB Mpal 2015-2020 Cons'!$A$5:$A$759,$W$2,'PIB Mpal 2015-2020 Cons'!$E$5:$E$759,$A124)</f>
        <v>3.8377119575943395</v>
      </c>
      <c r="J124" s="141">
        <f>SUMIFS('PIB Mpal 2015-2020 Cons'!O$5:O$759,'PIB Mpal 2015-2020 Cons'!$A$5:$A$759,$W$2,'PIB Mpal 2015-2020 Cons'!$E$5:$E$759,$A124)</f>
        <v>13.701985557184818</v>
      </c>
      <c r="K124" s="141">
        <f>SUMIFS('PIB Mpal 2015-2020 Cons'!P$5:P$759,'PIB Mpal 2015-2020 Cons'!$A$5:$A$759,$W$2,'PIB Mpal 2015-2020 Cons'!$E$5:$E$759,$A124)</f>
        <v>2.910020959359251</v>
      </c>
      <c r="L124" s="141">
        <f>SUMIFS('PIB Mpal 2015-2020 Cons'!Q$5:Q$759,'PIB Mpal 2015-2020 Cons'!$A$5:$A$759,$W$2,'PIB Mpal 2015-2020 Cons'!$E$5:$E$759,$A124)</f>
        <v>1.5770981938119426</v>
      </c>
      <c r="M124" s="141">
        <f>SUMIFS('PIB Mpal 2015-2020 Cons'!R$5:R$759,'PIB Mpal 2015-2020 Cons'!$A$5:$A$759,$W$2,'PIB Mpal 2015-2020 Cons'!$E$5:$E$759,$A124)</f>
        <v>16.889421188127493</v>
      </c>
      <c r="N124" s="141">
        <f>SUMIFS('PIB Mpal 2015-2020 Cons'!S$5:S$759,'PIB Mpal 2015-2020 Cons'!$A$5:$A$759,$W$2,'PIB Mpal 2015-2020 Cons'!$E$5:$E$759,$A124)</f>
        <v>9.7784233243066</v>
      </c>
      <c r="O124" s="141">
        <f>SUMIFS('PIB Mpal 2015-2020 Cons'!T$5:T$759,'PIB Mpal 2015-2020 Cons'!$A$5:$A$759,$W$2,'PIB Mpal 2015-2020 Cons'!$E$5:$E$759,$A124)</f>
        <v>18.22982783636682</v>
      </c>
      <c r="P124" s="246">
        <f>SUMIFS('PIB Mpal 2015-2020 Cons'!U$5:U$759,'PIB Mpal 2015-2020 Cons'!$A$5:$A$759,$W$2,'PIB Mpal 2015-2020 Cons'!$E$5:$E$759,$A124)</f>
        <v>3.85117914117581</v>
      </c>
      <c r="Q124" s="319">
        <f>SUMIFS('PIB Mpal 2015-2020 Cons'!J$5:J$759,'PIB Mpal 2015-2020 Cons'!$A$5:$A$759,$W$2,'PIB Mpal 2015-2020 Cons'!$E$5:$E$759,$A124)</f>
        <v>19.26508604642828</v>
      </c>
      <c r="R124" s="192">
        <f>SUMIFS('PIB Mpal 2015-2020 Cons'!M$5:M$759,'PIB Mpal 2015-2020 Cons'!$A$5:$A$759,$W$2,'PIB Mpal 2015-2020 Cons'!$E$5:$E$759,$A124)</f>
        <v>9.073587007156243</v>
      </c>
      <c r="S124" s="143">
        <f>SUMIFS('PIB Mpal 2015-2020 Cons'!V$5:V$759,'PIB Mpal 2015-2020 Cons'!$A$5:$A$759,$W$2,'PIB Mpal 2015-2020 Cons'!$E$5:$E$759,$A124)</f>
        <v>70.77566815792707</v>
      </c>
      <c r="T124" s="249">
        <f>SUMIFS('PIB Mpal 2015-2020 Cons'!W$5:W$759,'PIB Mpal 2015-2020 Cons'!$A$5:$A$759,$W$2,'PIB Mpal 2015-2020 Cons'!$E$5:$E$759,$A124)</f>
        <v>99.1143412115116</v>
      </c>
      <c r="U124" s="141">
        <f>SUMIFS('PIB Mpal 2015-2020 Cons'!X$5:X$759,'PIB Mpal 2015-2020 Cons'!$A$5:$A$759,$W$2,'PIB Mpal 2015-2020 Cons'!$E$5:$E$759,$A124)</f>
        <v>10.004959519099133</v>
      </c>
      <c r="V124" s="143">
        <f>SUMIFS('PIB Mpal 2015-2020 Cons'!Y$5:Y$759,'PIB Mpal 2015-2020 Cons'!$A$5:$A$759,$W$2,'PIB Mpal 2015-2020 Cons'!$E$5:$E$759,$A124)</f>
        <v>111.2077613991723</v>
      </c>
      <c r="W124" s="185">
        <f t="shared" si="18"/>
        <v>0.0008580364658493584</v>
      </c>
      <c r="X124" s="379">
        <f>INDEX(POBLACION!$C$4:$W$128,MATCH(A124,POBLACION!$A$4:$A$128,0),MATCH($W$2,POBLACION!$C$3:$W$3,0))</f>
        <v>10716</v>
      </c>
      <c r="Y124" s="369">
        <f t="shared" si="19"/>
        <v>9249.19197569164</v>
      </c>
      <c r="Z124" s="381">
        <f t="shared" si="20"/>
        <v>10377.730627022424</v>
      </c>
      <c r="AA124" s="384">
        <f t="shared" si="21"/>
        <v>3.966103793730772</v>
      </c>
      <c r="AB124" s="384">
        <f t="shared" si="21"/>
        <v>4.01610239359768</v>
      </c>
    </row>
    <row r="125" spans="1:28" ht="15">
      <c r="A125" s="117" t="s">
        <v>303</v>
      </c>
      <c r="B125" s="114" t="s">
        <v>147</v>
      </c>
      <c r="C125" s="115" t="s">
        <v>376</v>
      </c>
      <c r="D125" s="114" t="s">
        <v>171</v>
      </c>
      <c r="E125" s="141">
        <f>SUMIFS('PIB Mpal 2015-2020 Cons'!H$5:H$759,'PIB Mpal 2015-2020 Cons'!$A$5:$A$759,$W$2,'PIB Mpal 2015-2020 Cons'!$E$5:$E$759,$A125)</f>
        <v>347.5671196408315</v>
      </c>
      <c r="F125" s="141">
        <f>SUMIFS('PIB Mpal 2015-2020 Cons'!I$5:I$759,'PIB Mpal 2015-2020 Cons'!$A$5:$A$759,$W$2,'PIB Mpal 2015-2020 Cons'!$E$5:$E$759,$A125)</f>
        <v>0</v>
      </c>
      <c r="G125" s="141">
        <f>SUMIFS('PIB Mpal 2015-2020 Cons'!K$5:K$759,'PIB Mpal 2015-2020 Cons'!$A$5:$A$759,$W$2,'PIB Mpal 2015-2020 Cons'!$E$5:$E$759,$A125)</f>
        <v>31.322113512893484</v>
      </c>
      <c r="H125" s="141">
        <f>SUMIFS('PIB Mpal 2015-2020 Cons'!L$5:L$759,'PIB Mpal 2015-2020 Cons'!$A$5:$A$759,$W$2,'PIB Mpal 2015-2020 Cons'!$E$5:$E$759,$A125)</f>
        <v>33.69251144038527</v>
      </c>
      <c r="I125" s="141">
        <f>SUMIFS('PIB Mpal 2015-2020 Cons'!N$5:N$759,'PIB Mpal 2015-2020 Cons'!$A$5:$A$759,$W$2,'PIB Mpal 2015-2020 Cons'!$E$5:$E$759,$A125)</f>
        <v>10.17939708497986</v>
      </c>
      <c r="J125" s="141">
        <f>SUMIFS('PIB Mpal 2015-2020 Cons'!O$5:O$759,'PIB Mpal 2015-2020 Cons'!$A$5:$A$759,$W$2,'PIB Mpal 2015-2020 Cons'!$E$5:$E$759,$A125)</f>
        <v>42.10817597187876</v>
      </c>
      <c r="K125" s="141">
        <f>SUMIFS('PIB Mpal 2015-2020 Cons'!P$5:P$759,'PIB Mpal 2015-2020 Cons'!$A$5:$A$759,$W$2,'PIB Mpal 2015-2020 Cons'!$E$5:$E$759,$A125)</f>
        <v>9.477844581650572</v>
      </c>
      <c r="L125" s="141">
        <f>SUMIFS('PIB Mpal 2015-2020 Cons'!Q$5:Q$759,'PIB Mpal 2015-2020 Cons'!$A$5:$A$759,$W$2,'PIB Mpal 2015-2020 Cons'!$E$5:$E$759,$A125)</f>
        <v>9.252956648420112</v>
      </c>
      <c r="M125" s="141">
        <f>SUMIFS('PIB Mpal 2015-2020 Cons'!R$5:R$759,'PIB Mpal 2015-2020 Cons'!$A$5:$A$759,$W$2,'PIB Mpal 2015-2020 Cons'!$E$5:$E$759,$A125)</f>
        <v>37.599506633076516</v>
      </c>
      <c r="N125" s="141">
        <f>SUMIFS('PIB Mpal 2015-2020 Cons'!S$5:S$759,'PIB Mpal 2015-2020 Cons'!$A$5:$A$759,$W$2,'PIB Mpal 2015-2020 Cons'!$E$5:$E$759,$A125)</f>
        <v>32.990670357797626</v>
      </c>
      <c r="O125" s="141">
        <f>SUMIFS('PIB Mpal 2015-2020 Cons'!T$5:T$759,'PIB Mpal 2015-2020 Cons'!$A$5:$A$759,$W$2,'PIB Mpal 2015-2020 Cons'!$E$5:$E$759,$A125)</f>
        <v>57.223563953393565</v>
      </c>
      <c r="P125" s="246">
        <f>SUMIFS('PIB Mpal 2015-2020 Cons'!U$5:U$759,'PIB Mpal 2015-2020 Cons'!$A$5:$A$759,$W$2,'PIB Mpal 2015-2020 Cons'!$E$5:$E$759,$A125)</f>
        <v>8.887123339357762</v>
      </c>
      <c r="Q125" s="319">
        <f>SUMIFS('PIB Mpal 2015-2020 Cons'!J$5:J$759,'PIB Mpal 2015-2020 Cons'!$A$5:$A$759,$W$2,'PIB Mpal 2015-2020 Cons'!$E$5:$E$759,$A125)</f>
        <v>347.5671196408315</v>
      </c>
      <c r="R125" s="192">
        <f>SUMIFS('PIB Mpal 2015-2020 Cons'!M$5:M$759,'PIB Mpal 2015-2020 Cons'!$A$5:$A$759,$W$2,'PIB Mpal 2015-2020 Cons'!$E$5:$E$759,$A125)</f>
        <v>65.01462495327876</v>
      </c>
      <c r="S125" s="143">
        <f>SUMIFS('PIB Mpal 2015-2020 Cons'!V$5:V$759,'PIB Mpal 2015-2020 Cons'!$A$5:$A$759,$W$2,'PIB Mpal 2015-2020 Cons'!$E$5:$E$759,$A125)</f>
        <v>207.71923857055478</v>
      </c>
      <c r="T125" s="249">
        <f>SUMIFS('PIB Mpal 2015-2020 Cons'!W$5:W$759,'PIB Mpal 2015-2020 Cons'!$A$5:$A$759,$W$2,'PIB Mpal 2015-2020 Cons'!$E$5:$E$759,$A125)</f>
        <v>620.300983164665</v>
      </c>
      <c r="U125" s="141">
        <f>SUMIFS('PIB Mpal 2015-2020 Cons'!X$5:X$759,'PIB Mpal 2015-2020 Cons'!$A$5:$A$759,$W$2,'PIB Mpal 2015-2020 Cons'!$E$5:$E$759,$A125)</f>
        <v>64.30508451951862</v>
      </c>
      <c r="V125" s="143">
        <f>SUMIFS('PIB Mpal 2015-2020 Cons'!Y$5:Y$759,'PIB Mpal 2015-2020 Cons'!$A$5:$A$759,$W$2,'PIB Mpal 2015-2020 Cons'!$E$5:$E$759,$A125)</f>
        <v>714.7679829786294</v>
      </c>
      <c r="W125" s="185">
        <f t="shared" si="18"/>
        <v>0.005514875817128194</v>
      </c>
      <c r="X125" s="379">
        <f>INDEX(POBLACION!$C$4:$W$128,MATCH(A125,POBLACION!$A$4:$A$128,0),MATCH($W$2,POBLACION!$C$3:$W$3,0))</f>
        <v>30484</v>
      </c>
      <c r="Y125" s="369">
        <f t="shared" si="19"/>
        <v>20348.411729584866</v>
      </c>
      <c r="Z125" s="381">
        <f t="shared" si="20"/>
        <v>23447.316066744177</v>
      </c>
      <c r="AA125" s="384">
        <f t="shared" si="21"/>
        <v>4.308530516558968</v>
      </c>
      <c r="AB125" s="384">
        <f t="shared" si="21"/>
        <v>4.370093137707292</v>
      </c>
    </row>
    <row r="126" spans="1:28" ht="15">
      <c r="A126" s="117" t="s">
        <v>304</v>
      </c>
      <c r="B126" s="114" t="s">
        <v>147</v>
      </c>
      <c r="C126" s="115" t="s">
        <v>383</v>
      </c>
      <c r="D126" s="114" t="s">
        <v>172</v>
      </c>
      <c r="E126" s="141">
        <f>SUMIFS('PIB Mpal 2015-2020 Cons'!H$5:H$759,'PIB Mpal 2015-2020 Cons'!$A$5:$A$759,$W$2,'PIB Mpal 2015-2020 Cons'!$E$5:$E$759,$A126)</f>
        <v>92.1129564688564</v>
      </c>
      <c r="F126" s="141">
        <f>SUMIFS('PIB Mpal 2015-2020 Cons'!I$5:I$759,'PIB Mpal 2015-2020 Cons'!$A$5:$A$759,$W$2,'PIB Mpal 2015-2020 Cons'!$E$5:$E$759,$A126)</f>
        <v>3.37261325219487</v>
      </c>
      <c r="G126" s="141">
        <f>SUMIFS('PIB Mpal 2015-2020 Cons'!K$5:K$759,'PIB Mpal 2015-2020 Cons'!$A$5:$A$759,$W$2,'PIB Mpal 2015-2020 Cons'!$E$5:$E$759,$A126)</f>
        <v>1.2341601695449527</v>
      </c>
      <c r="H126" s="141">
        <f>SUMIFS('PIB Mpal 2015-2020 Cons'!L$5:L$759,'PIB Mpal 2015-2020 Cons'!$A$5:$A$759,$W$2,'PIB Mpal 2015-2020 Cons'!$E$5:$E$759,$A126)</f>
        <v>14.0723211526366</v>
      </c>
      <c r="I126" s="141">
        <f>SUMIFS('PIB Mpal 2015-2020 Cons'!N$5:N$759,'PIB Mpal 2015-2020 Cons'!$A$5:$A$759,$W$2,'PIB Mpal 2015-2020 Cons'!$E$5:$E$759,$A126)</f>
        <v>2.192496847524814</v>
      </c>
      <c r="J126" s="141">
        <f>SUMIFS('PIB Mpal 2015-2020 Cons'!O$5:O$759,'PIB Mpal 2015-2020 Cons'!$A$5:$A$759,$W$2,'PIB Mpal 2015-2020 Cons'!$E$5:$E$759,$A126)</f>
        <v>9.155459993684854</v>
      </c>
      <c r="K126" s="141">
        <f>SUMIFS('PIB Mpal 2015-2020 Cons'!P$5:P$759,'PIB Mpal 2015-2020 Cons'!$A$5:$A$759,$W$2,'PIB Mpal 2015-2020 Cons'!$E$5:$E$759,$A126)</f>
        <v>2.3178554320266858</v>
      </c>
      <c r="L126" s="141">
        <f>SUMIFS('PIB Mpal 2015-2020 Cons'!Q$5:Q$759,'PIB Mpal 2015-2020 Cons'!$A$5:$A$759,$W$2,'PIB Mpal 2015-2020 Cons'!$E$5:$E$759,$A126)</f>
        <v>1.34021533647867</v>
      </c>
      <c r="M126" s="141">
        <f>SUMIFS('PIB Mpal 2015-2020 Cons'!R$5:R$759,'PIB Mpal 2015-2020 Cons'!$A$5:$A$759,$W$2,'PIB Mpal 2015-2020 Cons'!$E$5:$E$759,$A126)</f>
        <v>11.595028898333611</v>
      </c>
      <c r="N126" s="141">
        <f>SUMIFS('PIB Mpal 2015-2020 Cons'!S$5:S$759,'PIB Mpal 2015-2020 Cons'!$A$5:$A$759,$W$2,'PIB Mpal 2015-2020 Cons'!$E$5:$E$759,$A126)</f>
        <v>8.334867203738574</v>
      </c>
      <c r="O126" s="141">
        <f>SUMIFS('PIB Mpal 2015-2020 Cons'!T$5:T$759,'PIB Mpal 2015-2020 Cons'!$A$5:$A$759,$W$2,'PIB Mpal 2015-2020 Cons'!$E$5:$E$759,$A126)</f>
        <v>13.499974686829724</v>
      </c>
      <c r="P126" s="246">
        <f>SUMIFS('PIB Mpal 2015-2020 Cons'!U$5:U$759,'PIB Mpal 2015-2020 Cons'!$A$5:$A$759,$W$2,'PIB Mpal 2015-2020 Cons'!$E$5:$E$759,$A126)</f>
        <v>2.797438676495367</v>
      </c>
      <c r="Q126" s="319">
        <f>SUMIFS('PIB Mpal 2015-2020 Cons'!J$5:J$759,'PIB Mpal 2015-2020 Cons'!$A$5:$A$759,$W$2,'PIB Mpal 2015-2020 Cons'!$E$5:$E$759,$A126)</f>
        <v>95.48556972105126</v>
      </c>
      <c r="R126" s="192">
        <f>SUMIFS('PIB Mpal 2015-2020 Cons'!M$5:M$759,'PIB Mpal 2015-2020 Cons'!$A$5:$A$759,$W$2,'PIB Mpal 2015-2020 Cons'!$E$5:$E$759,$A126)</f>
        <v>15.306481322181554</v>
      </c>
      <c r="S126" s="143">
        <f>SUMIFS('PIB Mpal 2015-2020 Cons'!V$5:V$759,'PIB Mpal 2015-2020 Cons'!$A$5:$A$759,$W$2,'PIB Mpal 2015-2020 Cons'!$E$5:$E$759,$A126)</f>
        <v>51.2333370751123</v>
      </c>
      <c r="T126" s="249">
        <f>SUMIFS('PIB Mpal 2015-2020 Cons'!W$5:W$759,'PIB Mpal 2015-2020 Cons'!$A$5:$A$759,$W$2,'PIB Mpal 2015-2020 Cons'!$E$5:$E$759,$A126)</f>
        <v>162.02538811834512</v>
      </c>
      <c r="U126" s="141">
        <f>SUMIFS('PIB Mpal 2015-2020 Cons'!X$5:X$759,'PIB Mpal 2015-2020 Cons'!$A$5:$A$759,$W$2,'PIB Mpal 2015-2020 Cons'!$E$5:$E$759,$A126)</f>
        <v>16.88011637821436</v>
      </c>
      <c r="V126" s="143">
        <f>SUMIFS('PIB Mpal 2015-2020 Cons'!Y$5:Y$759,'PIB Mpal 2015-2020 Cons'!$A$5:$A$759,$W$2,'PIB Mpal 2015-2020 Cons'!$E$5:$E$759,$A126)</f>
        <v>187.6269481294307</v>
      </c>
      <c r="W126" s="185">
        <f t="shared" si="18"/>
        <v>0.0014476576225036378</v>
      </c>
      <c r="X126" s="379">
        <f>INDEX(POBLACION!$C$4:$W$128,MATCH(A126,POBLACION!$A$4:$A$128,0),MATCH($W$2,POBLACION!$C$3:$W$3,0))</f>
        <v>6462</v>
      </c>
      <c r="Y126" s="369">
        <f t="shared" si="19"/>
        <v>25073.566715930843</v>
      </c>
      <c r="Z126" s="381">
        <f t="shared" si="20"/>
        <v>29035.42991789395</v>
      </c>
      <c r="AA126" s="384">
        <f t="shared" si="21"/>
        <v>4.39921611676113</v>
      </c>
      <c r="AB126" s="384">
        <f t="shared" si="21"/>
        <v>4.462928260870005</v>
      </c>
    </row>
    <row r="127" spans="1:28" ht="15" thickBot="1">
      <c r="A127" s="117" t="s">
        <v>305</v>
      </c>
      <c r="B127" s="154" t="s">
        <v>147</v>
      </c>
      <c r="C127" s="153" t="s">
        <v>383</v>
      </c>
      <c r="D127" s="154" t="s">
        <v>173</v>
      </c>
      <c r="E127" s="189">
        <f>SUMIFS('PIB Mpal 2015-2020 Cons'!H$5:H$759,'PIB Mpal 2015-2020 Cons'!$A$5:$A$759,$W$2,'PIB Mpal 2015-2020 Cons'!$E$5:$E$759,$A127)</f>
        <v>32.819754714107454</v>
      </c>
      <c r="F127" s="189">
        <f>SUMIFS('PIB Mpal 2015-2020 Cons'!I$5:I$759,'PIB Mpal 2015-2020 Cons'!$A$5:$A$759,$W$2,'PIB Mpal 2015-2020 Cons'!$E$5:$E$759,$A127)</f>
        <v>0.46258740987306246</v>
      </c>
      <c r="G127" s="189">
        <f>SUMIFS('PIB Mpal 2015-2020 Cons'!K$5:K$759,'PIB Mpal 2015-2020 Cons'!$A$5:$A$759,$W$2,'PIB Mpal 2015-2020 Cons'!$E$5:$E$759,$A127)</f>
        <v>4.927646520758325</v>
      </c>
      <c r="H127" s="189">
        <f>SUMIFS('PIB Mpal 2015-2020 Cons'!L$5:L$759,'PIB Mpal 2015-2020 Cons'!$A$5:$A$759,$W$2,'PIB Mpal 2015-2020 Cons'!$E$5:$E$759,$A127)</f>
        <v>11.49628537233956</v>
      </c>
      <c r="I127" s="189">
        <f>SUMIFS('PIB Mpal 2015-2020 Cons'!N$5:N$759,'PIB Mpal 2015-2020 Cons'!$A$5:$A$759,$W$2,'PIB Mpal 2015-2020 Cons'!$E$5:$E$759,$A127)</f>
        <v>5.529223648380906</v>
      </c>
      <c r="J127" s="189">
        <f>SUMIFS('PIB Mpal 2015-2020 Cons'!O$5:O$759,'PIB Mpal 2015-2020 Cons'!$A$5:$A$759,$W$2,'PIB Mpal 2015-2020 Cons'!$E$5:$E$759,$A127)</f>
        <v>24.591920677769135</v>
      </c>
      <c r="K127" s="189">
        <f>SUMIFS('PIB Mpal 2015-2020 Cons'!P$5:P$759,'PIB Mpal 2015-2020 Cons'!$A$5:$A$759,$W$2,'PIB Mpal 2015-2020 Cons'!$E$5:$E$759,$A127)</f>
        <v>4.396810104963363</v>
      </c>
      <c r="L127" s="189">
        <f>SUMIFS('PIB Mpal 2015-2020 Cons'!Q$5:Q$759,'PIB Mpal 2015-2020 Cons'!$A$5:$A$759,$W$2,'PIB Mpal 2015-2020 Cons'!$E$5:$E$759,$A127)</f>
        <v>2.3080481260608043</v>
      </c>
      <c r="M127" s="189">
        <f>SUMIFS('PIB Mpal 2015-2020 Cons'!R$5:R$759,'PIB Mpal 2015-2020 Cons'!$A$5:$A$759,$W$2,'PIB Mpal 2015-2020 Cons'!$E$5:$E$759,$A127)</f>
        <v>21.814186022848126</v>
      </c>
      <c r="N127" s="189">
        <f>SUMIFS('PIB Mpal 2015-2020 Cons'!S$5:S$759,'PIB Mpal 2015-2020 Cons'!$A$5:$A$759,$W$2,'PIB Mpal 2015-2020 Cons'!$E$5:$E$759,$A127)</f>
        <v>15.12510368054348</v>
      </c>
      <c r="O127" s="189">
        <f>SUMIFS('PIB Mpal 2015-2020 Cons'!T$5:T$759,'PIB Mpal 2015-2020 Cons'!$A$5:$A$759,$W$2,'PIB Mpal 2015-2020 Cons'!$E$5:$E$759,$A127)</f>
        <v>27.147953406612693</v>
      </c>
      <c r="P127" s="247">
        <f>SUMIFS('PIB Mpal 2015-2020 Cons'!U$5:U$759,'PIB Mpal 2015-2020 Cons'!$A$5:$A$759,$W$2,'PIB Mpal 2015-2020 Cons'!$E$5:$E$759,$A127)</f>
        <v>4.916286506518562</v>
      </c>
      <c r="Q127" s="319">
        <f>SUMIFS('PIB Mpal 2015-2020 Cons'!J$5:J$759,'PIB Mpal 2015-2020 Cons'!$A$5:$A$759,$W$2,'PIB Mpal 2015-2020 Cons'!$E$5:$E$759,$A127)</f>
        <v>33.28234212398051</v>
      </c>
      <c r="R127" s="192">
        <f>SUMIFS('PIB Mpal 2015-2020 Cons'!M$5:M$759,'PIB Mpal 2015-2020 Cons'!$A$5:$A$759,$W$2,'PIB Mpal 2015-2020 Cons'!$E$5:$E$759,$A127)</f>
        <v>16.423931893097887</v>
      </c>
      <c r="S127" s="190">
        <f>SUMIFS('PIB Mpal 2015-2020 Cons'!V$5:V$759,'PIB Mpal 2015-2020 Cons'!$A$5:$A$759,$W$2,'PIB Mpal 2015-2020 Cons'!$E$5:$E$759,$A127)</f>
        <v>105.82953217369706</v>
      </c>
      <c r="T127" s="250">
        <f>SUMIFS('PIB Mpal 2015-2020 Cons'!W$5:W$759,'PIB Mpal 2015-2020 Cons'!$A$5:$A$759,$W$2,'PIB Mpal 2015-2020 Cons'!$E$5:$E$759,$A127)</f>
        <v>155.53580619077547</v>
      </c>
      <c r="U127" s="189">
        <f>SUMIFS('PIB Mpal 2015-2020 Cons'!X$5:X$759,'PIB Mpal 2015-2020 Cons'!$A$5:$A$759,$W$2,'PIB Mpal 2015-2020 Cons'!$E$5:$E$759,$A127)</f>
        <v>15.732839968709479</v>
      </c>
      <c r="V127" s="190">
        <f>SUMIFS('PIB Mpal 2015-2020 Cons'!Y$5:Y$759,'PIB Mpal 2015-2020 Cons'!$A$5:$A$759,$W$2,'PIB Mpal 2015-2020 Cons'!$E$5:$E$759,$A127)</f>
        <v>174.874662411523</v>
      </c>
      <c r="W127" s="191">
        <f t="shared" si="18"/>
        <v>0.0013492658733017138</v>
      </c>
      <c r="X127" s="379">
        <f>INDEX(POBLACION!$C$4:$W$128,MATCH(A127,POBLACION!$A$4:$A$128,0),MATCH($W$2,POBLACION!$C$3:$W$3,0))</f>
        <v>11636</v>
      </c>
      <c r="Y127" s="369">
        <f t="shared" si="19"/>
        <v>13366.776056271527</v>
      </c>
      <c r="Z127" s="381">
        <f t="shared" si="20"/>
        <v>15028.760949769936</v>
      </c>
      <c r="AA127" s="384">
        <f t="shared" si="21"/>
        <v>4.126026672048204</v>
      </c>
      <c r="AB127" s="384">
        <f t="shared" si="21"/>
        <v>4.176923176537705</v>
      </c>
    </row>
    <row r="128" spans="1:28" ht="15" thickBot="1">
      <c r="A128" s="211" t="s">
        <v>174</v>
      </c>
      <c r="B128" s="206" t="s">
        <v>384</v>
      </c>
      <c r="C128" s="212"/>
      <c r="D128" s="207"/>
      <c r="E128" s="208">
        <f>SUM(E129:E139)</f>
        <v>2057.0901840324655</v>
      </c>
      <c r="F128" s="208">
        <f aca="true" t="shared" si="26" ref="F128:V128">SUM(F129:F139)</f>
        <v>40.781813518244014</v>
      </c>
      <c r="G128" s="208">
        <f t="shared" si="26"/>
        <v>211.99908992648707</v>
      </c>
      <c r="H128" s="208">
        <f t="shared" si="26"/>
        <v>505.6294947720412</v>
      </c>
      <c r="I128" s="208">
        <f t="shared" si="26"/>
        <v>228.21534417834482</v>
      </c>
      <c r="J128" s="208">
        <f t="shared" si="26"/>
        <v>1230.3271689688443</v>
      </c>
      <c r="K128" s="208">
        <f t="shared" si="26"/>
        <v>190.03701158917212</v>
      </c>
      <c r="L128" s="208">
        <f t="shared" si="26"/>
        <v>174.21305701451632</v>
      </c>
      <c r="M128" s="208">
        <f t="shared" si="26"/>
        <v>451.2970727866965</v>
      </c>
      <c r="N128" s="208">
        <f t="shared" si="26"/>
        <v>574.2082630707858</v>
      </c>
      <c r="O128" s="208">
        <f t="shared" si="26"/>
        <v>1102.3825506617004</v>
      </c>
      <c r="P128" s="218">
        <f t="shared" si="26"/>
        <v>153.73199542489627</v>
      </c>
      <c r="Q128" s="289">
        <f t="shared" si="26"/>
        <v>2097.8719975507097</v>
      </c>
      <c r="R128" s="208">
        <f t="shared" si="26"/>
        <v>717.6285846985281</v>
      </c>
      <c r="S128" s="209">
        <f t="shared" si="26"/>
        <v>4104.4124636949555</v>
      </c>
      <c r="T128" s="282">
        <f t="shared" si="26"/>
        <v>6919.913045944195</v>
      </c>
      <c r="U128" s="208">
        <f t="shared" si="26"/>
        <v>707.6389668477085</v>
      </c>
      <c r="V128" s="209">
        <f t="shared" si="26"/>
        <v>7865.593665557929</v>
      </c>
      <c r="W128" s="210">
        <f t="shared" si="18"/>
        <v>0.060687906182892166</v>
      </c>
      <c r="X128" s="309">
        <f aca="true" t="shared" si="27" ref="X128">SUM(X129:X139)</f>
        <v>514423</v>
      </c>
      <c r="Y128" s="369">
        <f t="shared" si="19"/>
        <v>13451.795596122636</v>
      </c>
      <c r="Z128" s="381">
        <f t="shared" si="20"/>
        <v>15290.12829044955</v>
      </c>
      <c r="AA128" s="384">
        <f t="shared" si="21"/>
        <v>4.128780259464002</v>
      </c>
      <c r="AB128" s="384">
        <f t="shared" si="21"/>
        <v>4.184411129336492</v>
      </c>
    </row>
    <row r="129" spans="1:28" ht="27.6">
      <c r="A129" s="117" t="s">
        <v>306</v>
      </c>
      <c r="B129" s="196" t="s">
        <v>176</v>
      </c>
      <c r="C129" s="203" t="s">
        <v>422</v>
      </c>
      <c r="D129" s="196" t="s">
        <v>177</v>
      </c>
      <c r="E129" s="204">
        <f>SUMIFS('PIB Mpal 2015-2020 Cons'!H$5:H$759,'PIB Mpal 2015-2020 Cons'!$A$5:$A$759,$W$2,'PIB Mpal 2015-2020 Cons'!$E$5:$E$759,$A129)</f>
        <v>491.3487557571036</v>
      </c>
      <c r="F129" s="204">
        <f>SUMIFS('PIB Mpal 2015-2020 Cons'!I$5:I$759,'PIB Mpal 2015-2020 Cons'!$A$5:$A$759,$W$2,'PIB Mpal 2015-2020 Cons'!$E$5:$E$759,$A129)</f>
        <v>7.9138992009132245</v>
      </c>
      <c r="G129" s="204">
        <f>SUMIFS('PIB Mpal 2015-2020 Cons'!K$5:K$759,'PIB Mpal 2015-2020 Cons'!$A$5:$A$759,$W$2,'PIB Mpal 2015-2020 Cons'!$E$5:$E$759,$A129)</f>
        <v>103.89389682105418</v>
      </c>
      <c r="H129" s="204">
        <f>SUMIFS('PIB Mpal 2015-2020 Cons'!L$5:L$759,'PIB Mpal 2015-2020 Cons'!$A$5:$A$759,$W$2,'PIB Mpal 2015-2020 Cons'!$E$5:$E$759,$A129)</f>
        <v>155.18324430626961</v>
      </c>
      <c r="I129" s="204">
        <f>SUMIFS('PIB Mpal 2015-2020 Cons'!N$5:N$759,'PIB Mpal 2015-2020 Cons'!$A$5:$A$759,$W$2,'PIB Mpal 2015-2020 Cons'!$E$5:$E$759,$A129)</f>
        <v>73.22819038977507</v>
      </c>
      <c r="J129" s="204">
        <f>SUMIFS('PIB Mpal 2015-2020 Cons'!O$5:O$759,'PIB Mpal 2015-2020 Cons'!$A$5:$A$759,$W$2,'PIB Mpal 2015-2020 Cons'!$E$5:$E$759,$A129)</f>
        <v>427.1374125279386</v>
      </c>
      <c r="K129" s="204">
        <f>SUMIFS('PIB Mpal 2015-2020 Cons'!P$5:P$759,'PIB Mpal 2015-2020 Cons'!$A$5:$A$759,$W$2,'PIB Mpal 2015-2020 Cons'!$E$5:$E$759,$A129)</f>
        <v>59.43358389142862</v>
      </c>
      <c r="L129" s="204">
        <f>SUMIFS('PIB Mpal 2015-2020 Cons'!Q$5:Q$759,'PIB Mpal 2015-2020 Cons'!$A$5:$A$759,$W$2,'PIB Mpal 2015-2020 Cons'!$E$5:$E$759,$A129)</f>
        <v>75.26647442740186</v>
      </c>
      <c r="M129" s="204">
        <f>SUMIFS('PIB Mpal 2015-2020 Cons'!R$5:R$759,'PIB Mpal 2015-2020 Cons'!$A$5:$A$759,$W$2,'PIB Mpal 2015-2020 Cons'!$E$5:$E$759,$A129)</f>
        <v>141.32866264069912</v>
      </c>
      <c r="N129" s="204">
        <f>SUMIFS('PIB Mpal 2015-2020 Cons'!S$5:S$759,'PIB Mpal 2015-2020 Cons'!$A$5:$A$759,$W$2,'PIB Mpal 2015-2020 Cons'!$E$5:$E$759,$A129)</f>
        <v>175.71777629352547</v>
      </c>
      <c r="O129" s="204">
        <f>SUMIFS('PIB Mpal 2015-2020 Cons'!T$5:T$759,'PIB Mpal 2015-2020 Cons'!$A$5:$A$759,$W$2,'PIB Mpal 2015-2020 Cons'!$E$5:$E$759,$A129)</f>
        <v>263.9028229267919</v>
      </c>
      <c r="P129" s="278">
        <f>SUMIFS('PIB Mpal 2015-2020 Cons'!U$5:U$759,'PIB Mpal 2015-2020 Cons'!$A$5:$A$759,$W$2,'PIB Mpal 2015-2020 Cons'!$E$5:$E$759,$A129)</f>
        <v>52.13587284157454</v>
      </c>
      <c r="Q129" s="319">
        <f>SUMIFS('PIB Mpal 2015-2020 Cons'!J$5:J$759,'PIB Mpal 2015-2020 Cons'!$A$5:$A$759,$W$2,'PIB Mpal 2015-2020 Cons'!$E$5:$E$759,$A129)</f>
        <v>499.26265495801687</v>
      </c>
      <c r="R129" s="192">
        <f>SUMIFS('PIB Mpal 2015-2020 Cons'!M$5:M$759,'PIB Mpal 2015-2020 Cons'!$A$5:$A$759,$W$2,'PIB Mpal 2015-2020 Cons'!$E$5:$E$759,$A129)</f>
        <v>259.0771411273238</v>
      </c>
      <c r="S129" s="205">
        <f>SUMIFS('PIB Mpal 2015-2020 Cons'!V$5:V$759,'PIB Mpal 2015-2020 Cons'!$A$5:$A$759,$W$2,'PIB Mpal 2015-2020 Cons'!$E$5:$E$759,$A129)</f>
        <v>1268.1507959391352</v>
      </c>
      <c r="T129" s="283">
        <f>SUMIFS('PIB Mpal 2015-2020 Cons'!W$5:W$759,'PIB Mpal 2015-2020 Cons'!$A$5:$A$759,$W$2,'PIB Mpal 2015-2020 Cons'!$E$5:$E$759,$A129)</f>
        <v>2026.4905920244757</v>
      </c>
      <c r="U129" s="204">
        <f>SUMIFS('PIB Mpal 2015-2020 Cons'!X$5:X$759,'PIB Mpal 2015-2020 Cons'!$A$5:$A$759,$W$2,'PIB Mpal 2015-2020 Cons'!$E$5:$E$759,$A129)</f>
        <v>205.89410808558273</v>
      </c>
      <c r="V129" s="205">
        <f>SUMIFS('PIB Mpal 2015-2020 Cons'!Y$5:Y$759,'PIB Mpal 2015-2020 Cons'!$A$5:$A$759,$W$2,'PIB Mpal 2015-2020 Cons'!$E$5:$E$759,$A129)</f>
        <v>2288.5672822794068</v>
      </c>
      <c r="W129" s="194">
        <f t="shared" si="18"/>
        <v>0.017657708041590957</v>
      </c>
      <c r="X129" s="379">
        <f>INDEX(POBLACION!$C$4:$W$128,MATCH(A129,POBLACION!$A$4:$A$128,0),MATCH($W$2,POBLACION!$C$3:$W$3,0))</f>
        <v>124647</v>
      </c>
      <c r="Y129" s="369">
        <f t="shared" si="19"/>
        <v>16257.836867509652</v>
      </c>
      <c r="Z129" s="381">
        <f t="shared" si="20"/>
        <v>18360.387993930115</v>
      </c>
      <c r="AA129" s="384">
        <f t="shared" si="21"/>
        <v>4.211062761491862</v>
      </c>
      <c r="AB129" s="384">
        <f t="shared" si="21"/>
        <v>4.263881854525486</v>
      </c>
    </row>
    <row r="130" spans="1:28" ht="27.6">
      <c r="A130" s="117" t="s">
        <v>307</v>
      </c>
      <c r="B130" s="114" t="s">
        <v>176</v>
      </c>
      <c r="C130" s="115" t="s">
        <v>422</v>
      </c>
      <c r="D130" s="114" t="s">
        <v>179</v>
      </c>
      <c r="E130" s="141">
        <f>SUMIFS('PIB Mpal 2015-2020 Cons'!H$5:H$759,'PIB Mpal 2015-2020 Cons'!$A$5:$A$759,$W$2,'PIB Mpal 2015-2020 Cons'!$E$5:$E$759,$A130)</f>
        <v>42.44376803174236</v>
      </c>
      <c r="F130" s="141">
        <f>SUMIFS('PIB Mpal 2015-2020 Cons'!I$5:I$759,'PIB Mpal 2015-2020 Cons'!$A$5:$A$759,$W$2,'PIB Mpal 2015-2020 Cons'!$E$5:$E$759,$A130)</f>
        <v>0</v>
      </c>
      <c r="G130" s="141">
        <f>SUMIFS('PIB Mpal 2015-2020 Cons'!K$5:K$759,'PIB Mpal 2015-2020 Cons'!$A$5:$A$759,$W$2,'PIB Mpal 2015-2020 Cons'!$E$5:$E$759,$A130)</f>
        <v>4.5045376649174145</v>
      </c>
      <c r="H130" s="141">
        <f>SUMIFS('PIB Mpal 2015-2020 Cons'!L$5:L$759,'PIB Mpal 2015-2020 Cons'!$A$5:$A$759,$W$2,'PIB Mpal 2015-2020 Cons'!$E$5:$E$759,$A130)</f>
        <v>17.550454107550305</v>
      </c>
      <c r="I130" s="141">
        <f>SUMIFS('PIB Mpal 2015-2020 Cons'!N$5:N$759,'PIB Mpal 2015-2020 Cons'!$A$5:$A$759,$W$2,'PIB Mpal 2015-2020 Cons'!$E$5:$E$759,$A130)</f>
        <v>7.184552528025484</v>
      </c>
      <c r="J130" s="141">
        <f>SUMIFS('PIB Mpal 2015-2020 Cons'!O$5:O$759,'PIB Mpal 2015-2020 Cons'!$A$5:$A$759,$W$2,'PIB Mpal 2015-2020 Cons'!$E$5:$E$759,$A130)</f>
        <v>54.8817016154843</v>
      </c>
      <c r="K130" s="141">
        <f>SUMIFS('PIB Mpal 2015-2020 Cons'!P$5:P$759,'PIB Mpal 2015-2020 Cons'!$A$5:$A$759,$W$2,'PIB Mpal 2015-2020 Cons'!$E$5:$E$759,$A130)</f>
        <v>7.073776610437844</v>
      </c>
      <c r="L130" s="141">
        <f>SUMIFS('PIB Mpal 2015-2020 Cons'!Q$5:Q$759,'PIB Mpal 2015-2020 Cons'!$A$5:$A$759,$W$2,'PIB Mpal 2015-2020 Cons'!$E$5:$E$759,$A130)</f>
        <v>4.697184413864567</v>
      </c>
      <c r="M130" s="141">
        <f>SUMIFS('PIB Mpal 2015-2020 Cons'!R$5:R$759,'PIB Mpal 2015-2020 Cons'!$A$5:$A$759,$W$2,'PIB Mpal 2015-2020 Cons'!$E$5:$E$759,$A130)</f>
        <v>19.17305306388596</v>
      </c>
      <c r="N130" s="141">
        <f>SUMIFS('PIB Mpal 2015-2020 Cons'!S$5:S$759,'PIB Mpal 2015-2020 Cons'!$A$5:$A$759,$W$2,'PIB Mpal 2015-2020 Cons'!$E$5:$E$759,$A130)</f>
        <v>22.278607551692684</v>
      </c>
      <c r="O130" s="141">
        <f>SUMIFS('PIB Mpal 2015-2020 Cons'!T$5:T$759,'PIB Mpal 2015-2020 Cons'!$A$5:$A$759,$W$2,'PIB Mpal 2015-2020 Cons'!$E$5:$E$759,$A130)</f>
        <v>49.47578497084413</v>
      </c>
      <c r="P130" s="246">
        <f>SUMIFS('PIB Mpal 2015-2020 Cons'!U$5:U$759,'PIB Mpal 2015-2020 Cons'!$A$5:$A$759,$W$2,'PIB Mpal 2015-2020 Cons'!$E$5:$E$759,$A130)</f>
        <v>5.884841627993695</v>
      </c>
      <c r="Q130" s="319">
        <f>SUMIFS('PIB Mpal 2015-2020 Cons'!J$5:J$759,'PIB Mpal 2015-2020 Cons'!$A$5:$A$759,$W$2,'PIB Mpal 2015-2020 Cons'!$E$5:$E$759,$A130)</f>
        <v>42.44376803174236</v>
      </c>
      <c r="R130" s="192">
        <f>SUMIFS('PIB Mpal 2015-2020 Cons'!M$5:M$759,'PIB Mpal 2015-2020 Cons'!$A$5:$A$759,$W$2,'PIB Mpal 2015-2020 Cons'!$E$5:$E$759,$A130)</f>
        <v>22.05499177246772</v>
      </c>
      <c r="S130" s="143">
        <f>SUMIFS('PIB Mpal 2015-2020 Cons'!V$5:V$759,'PIB Mpal 2015-2020 Cons'!$A$5:$A$759,$W$2,'PIB Mpal 2015-2020 Cons'!$E$5:$E$759,$A130)</f>
        <v>170.64950238222866</v>
      </c>
      <c r="T130" s="249">
        <f>SUMIFS('PIB Mpal 2015-2020 Cons'!W$5:W$759,'PIB Mpal 2015-2020 Cons'!$A$5:$A$759,$W$2,'PIB Mpal 2015-2020 Cons'!$E$5:$E$759,$A130)</f>
        <v>235.14826218643876</v>
      </c>
      <c r="U130" s="141">
        <f>SUMIFS('PIB Mpal 2015-2020 Cons'!X$5:X$759,'PIB Mpal 2015-2020 Cons'!$A$5:$A$759,$W$2,'PIB Mpal 2015-2020 Cons'!$E$5:$E$759,$A130)</f>
        <v>23.86912070217181</v>
      </c>
      <c r="V130" s="143">
        <f>SUMIFS('PIB Mpal 2015-2020 Cons'!Y$5:Y$759,'PIB Mpal 2015-2020 Cons'!$A$5:$A$759,$W$2,'PIB Mpal 2015-2020 Cons'!$E$5:$E$759,$A130)</f>
        <v>265.31156586153924</v>
      </c>
      <c r="W130" s="185">
        <f t="shared" si="18"/>
        <v>0.002047042359783431</v>
      </c>
      <c r="X130" s="379">
        <f>INDEX(POBLACION!$C$4:$W$128,MATCH(A130,POBLACION!$A$4:$A$128,0),MATCH($W$2,POBLACION!$C$3:$W$3,0))</f>
        <v>29942</v>
      </c>
      <c r="Y130" s="369">
        <f t="shared" si="19"/>
        <v>7853.458759816937</v>
      </c>
      <c r="Z130" s="381">
        <f t="shared" si="20"/>
        <v>8860.849838405558</v>
      </c>
      <c r="AA130" s="384">
        <f t="shared" si="21"/>
        <v>3.895060967506785</v>
      </c>
      <c r="AB130" s="384">
        <f t="shared" si="21"/>
        <v>3.9474753767888973</v>
      </c>
    </row>
    <row r="131" spans="1:28" ht="27.6">
      <c r="A131" s="117" t="s">
        <v>308</v>
      </c>
      <c r="B131" s="114" t="s">
        <v>176</v>
      </c>
      <c r="C131" s="115" t="s">
        <v>422</v>
      </c>
      <c r="D131" s="114" t="s">
        <v>180</v>
      </c>
      <c r="E131" s="141">
        <f>SUMIFS('PIB Mpal 2015-2020 Cons'!H$5:H$759,'PIB Mpal 2015-2020 Cons'!$A$5:$A$759,$W$2,'PIB Mpal 2015-2020 Cons'!$E$5:$E$759,$A131)</f>
        <v>481.2959818572198</v>
      </c>
      <c r="F131" s="141">
        <f>SUMIFS('PIB Mpal 2015-2020 Cons'!I$5:I$759,'PIB Mpal 2015-2020 Cons'!$A$5:$A$759,$W$2,'PIB Mpal 2015-2020 Cons'!$E$5:$E$759,$A131)</f>
        <v>5.6615902402503595</v>
      </c>
      <c r="G131" s="141">
        <f>SUMIFS('PIB Mpal 2015-2020 Cons'!K$5:K$759,'PIB Mpal 2015-2020 Cons'!$A$5:$A$759,$W$2,'PIB Mpal 2015-2020 Cons'!$E$5:$E$759,$A131)</f>
        <v>38.833002389601525</v>
      </c>
      <c r="H131" s="141">
        <f>SUMIFS('PIB Mpal 2015-2020 Cons'!L$5:L$759,'PIB Mpal 2015-2020 Cons'!$A$5:$A$759,$W$2,'PIB Mpal 2015-2020 Cons'!$E$5:$E$759,$A131)</f>
        <v>49.73263597649538</v>
      </c>
      <c r="I131" s="141">
        <f>SUMIFS('PIB Mpal 2015-2020 Cons'!N$5:N$759,'PIB Mpal 2015-2020 Cons'!$A$5:$A$759,$W$2,'PIB Mpal 2015-2020 Cons'!$E$5:$E$759,$A131)</f>
        <v>21.610024232317432</v>
      </c>
      <c r="J131" s="141">
        <f>SUMIFS('PIB Mpal 2015-2020 Cons'!O$5:O$759,'PIB Mpal 2015-2020 Cons'!$A$5:$A$759,$W$2,'PIB Mpal 2015-2020 Cons'!$E$5:$E$759,$A131)</f>
        <v>110.08132411859754</v>
      </c>
      <c r="K131" s="141">
        <f>SUMIFS('PIB Mpal 2015-2020 Cons'!P$5:P$759,'PIB Mpal 2015-2020 Cons'!$A$5:$A$759,$W$2,'PIB Mpal 2015-2020 Cons'!$E$5:$E$759,$A131)</f>
        <v>18.523984276559844</v>
      </c>
      <c r="L131" s="141">
        <f>SUMIFS('PIB Mpal 2015-2020 Cons'!Q$5:Q$759,'PIB Mpal 2015-2020 Cons'!$A$5:$A$759,$W$2,'PIB Mpal 2015-2020 Cons'!$E$5:$E$759,$A131)</f>
        <v>14.739187462858157</v>
      </c>
      <c r="M131" s="141">
        <f>SUMIFS('PIB Mpal 2015-2020 Cons'!R$5:R$759,'PIB Mpal 2015-2020 Cons'!$A$5:$A$759,$W$2,'PIB Mpal 2015-2020 Cons'!$E$5:$E$759,$A131)</f>
        <v>52.93892953978861</v>
      </c>
      <c r="N131" s="141">
        <f>SUMIFS('PIB Mpal 2015-2020 Cons'!S$5:S$759,'PIB Mpal 2015-2020 Cons'!$A$5:$A$759,$W$2,'PIB Mpal 2015-2020 Cons'!$E$5:$E$759,$A131)</f>
        <v>50.31635836998178</v>
      </c>
      <c r="O131" s="141">
        <f>SUMIFS('PIB Mpal 2015-2020 Cons'!T$5:T$759,'PIB Mpal 2015-2020 Cons'!$A$5:$A$759,$W$2,'PIB Mpal 2015-2020 Cons'!$E$5:$E$759,$A131)</f>
        <v>66.02229188540649</v>
      </c>
      <c r="P131" s="246">
        <f>SUMIFS('PIB Mpal 2015-2020 Cons'!U$5:U$759,'PIB Mpal 2015-2020 Cons'!$A$5:$A$759,$W$2,'PIB Mpal 2015-2020 Cons'!$E$5:$E$759,$A131)</f>
        <v>15.089196968696001</v>
      </c>
      <c r="Q131" s="319">
        <f>SUMIFS('PIB Mpal 2015-2020 Cons'!J$5:J$759,'PIB Mpal 2015-2020 Cons'!$A$5:$A$759,$W$2,'PIB Mpal 2015-2020 Cons'!$E$5:$E$759,$A131)</f>
        <v>486.9575720974701</v>
      </c>
      <c r="R131" s="192">
        <f>SUMIFS('PIB Mpal 2015-2020 Cons'!M$5:M$759,'PIB Mpal 2015-2020 Cons'!$A$5:$A$759,$W$2,'PIB Mpal 2015-2020 Cons'!$E$5:$E$759,$A131)</f>
        <v>88.5656383660969</v>
      </c>
      <c r="S131" s="143">
        <f>SUMIFS('PIB Mpal 2015-2020 Cons'!V$5:V$759,'PIB Mpal 2015-2020 Cons'!$A$5:$A$759,$W$2,'PIB Mpal 2015-2020 Cons'!$E$5:$E$759,$A131)</f>
        <v>349.32129685420585</v>
      </c>
      <c r="T131" s="249">
        <f>SUMIFS('PIB Mpal 2015-2020 Cons'!W$5:W$759,'PIB Mpal 2015-2020 Cons'!$A$5:$A$759,$W$2,'PIB Mpal 2015-2020 Cons'!$E$5:$E$759,$A131)</f>
        <v>924.8445073177729</v>
      </c>
      <c r="U131" s="141">
        <f>SUMIFS('PIB Mpal 2015-2020 Cons'!X$5:X$759,'PIB Mpal 2015-2020 Cons'!$A$5:$A$759,$W$2,'PIB Mpal 2015-2020 Cons'!$E$5:$E$759,$A131)</f>
        <v>96.03998958211922</v>
      </c>
      <c r="V131" s="143">
        <f>SUMIFS('PIB Mpal 2015-2020 Cons'!Y$5:Y$759,'PIB Mpal 2015-2020 Cons'!$A$5:$A$759,$W$2,'PIB Mpal 2015-2020 Cons'!$E$5:$E$759,$A131)</f>
        <v>1067.509822787374</v>
      </c>
      <c r="W131" s="185">
        <f t="shared" si="18"/>
        <v>0.008236496662460204</v>
      </c>
      <c r="X131" s="379">
        <f>INDEX(POBLACION!$C$4:$W$128,MATCH(A131,POBLACION!$A$4:$A$128,0),MATCH($W$2,POBLACION!$C$3:$W$3,0))</f>
        <v>49659</v>
      </c>
      <c r="Y131" s="369">
        <f t="shared" si="19"/>
        <v>18623.90517968088</v>
      </c>
      <c r="Z131" s="381">
        <f t="shared" si="20"/>
        <v>21496.804663552914</v>
      </c>
      <c r="AA131" s="384">
        <f t="shared" si="21"/>
        <v>4.270070751841884</v>
      </c>
      <c r="AB131" s="384">
        <f t="shared" si="21"/>
        <v>4.332373910142653</v>
      </c>
    </row>
    <row r="132" spans="1:28" ht="27.6">
      <c r="A132" s="117" t="s">
        <v>309</v>
      </c>
      <c r="B132" s="114" t="s">
        <v>176</v>
      </c>
      <c r="C132" s="115" t="s">
        <v>422</v>
      </c>
      <c r="D132" s="114" t="s">
        <v>181</v>
      </c>
      <c r="E132" s="141">
        <f>SUMIFS('PIB Mpal 2015-2020 Cons'!H$5:H$759,'PIB Mpal 2015-2020 Cons'!$A$5:$A$759,$W$2,'PIB Mpal 2015-2020 Cons'!$E$5:$E$759,$A132)</f>
        <v>225.1313237881021</v>
      </c>
      <c r="F132" s="141">
        <f>SUMIFS('PIB Mpal 2015-2020 Cons'!I$5:I$759,'PIB Mpal 2015-2020 Cons'!$A$5:$A$759,$W$2,'PIB Mpal 2015-2020 Cons'!$E$5:$E$759,$A132)</f>
        <v>3.0824432266479023</v>
      </c>
      <c r="G132" s="141">
        <f>SUMIFS('PIB Mpal 2015-2020 Cons'!K$5:K$759,'PIB Mpal 2015-2020 Cons'!$A$5:$A$759,$W$2,'PIB Mpal 2015-2020 Cons'!$E$5:$E$759,$A132)</f>
        <v>14.994539015897443</v>
      </c>
      <c r="H132" s="141">
        <f>SUMIFS('PIB Mpal 2015-2020 Cons'!L$5:L$759,'PIB Mpal 2015-2020 Cons'!$A$5:$A$759,$W$2,'PIB Mpal 2015-2020 Cons'!$E$5:$E$759,$A132)</f>
        <v>53.64113182013068</v>
      </c>
      <c r="I132" s="141">
        <f>SUMIFS('PIB Mpal 2015-2020 Cons'!N$5:N$759,'PIB Mpal 2015-2020 Cons'!$A$5:$A$759,$W$2,'PIB Mpal 2015-2020 Cons'!$E$5:$E$759,$A132)</f>
        <v>26.89826177440124</v>
      </c>
      <c r="J132" s="141">
        <f>SUMIFS('PIB Mpal 2015-2020 Cons'!O$5:O$759,'PIB Mpal 2015-2020 Cons'!$A$5:$A$759,$W$2,'PIB Mpal 2015-2020 Cons'!$E$5:$E$759,$A132)</f>
        <v>105.80670004288602</v>
      </c>
      <c r="K132" s="141">
        <f>SUMIFS('PIB Mpal 2015-2020 Cons'!P$5:P$759,'PIB Mpal 2015-2020 Cons'!$A$5:$A$759,$W$2,'PIB Mpal 2015-2020 Cons'!$E$5:$E$759,$A132)</f>
        <v>24.409952876796456</v>
      </c>
      <c r="L132" s="141">
        <f>SUMIFS('PIB Mpal 2015-2020 Cons'!Q$5:Q$759,'PIB Mpal 2015-2020 Cons'!$A$5:$A$759,$W$2,'PIB Mpal 2015-2020 Cons'!$E$5:$E$759,$A132)</f>
        <v>24.59421422451566</v>
      </c>
      <c r="M132" s="141">
        <f>SUMIFS('PIB Mpal 2015-2020 Cons'!R$5:R$759,'PIB Mpal 2015-2020 Cons'!$A$5:$A$759,$W$2,'PIB Mpal 2015-2020 Cons'!$E$5:$E$759,$A132)</f>
        <v>59.64246723270061</v>
      </c>
      <c r="N132" s="141">
        <f>SUMIFS('PIB Mpal 2015-2020 Cons'!S$5:S$759,'PIB Mpal 2015-2020 Cons'!$A$5:$A$759,$W$2,'PIB Mpal 2015-2020 Cons'!$E$5:$E$759,$A132)</f>
        <v>60.0720939067677</v>
      </c>
      <c r="O132" s="141">
        <f>SUMIFS('PIB Mpal 2015-2020 Cons'!T$5:T$759,'PIB Mpal 2015-2020 Cons'!$A$5:$A$759,$W$2,'PIB Mpal 2015-2020 Cons'!$E$5:$E$759,$A132)</f>
        <v>105.14358461545639</v>
      </c>
      <c r="P132" s="246">
        <f>SUMIFS('PIB Mpal 2015-2020 Cons'!U$5:U$759,'PIB Mpal 2015-2020 Cons'!$A$5:$A$759,$W$2,'PIB Mpal 2015-2020 Cons'!$E$5:$E$759,$A132)</f>
        <v>23.28457427869919</v>
      </c>
      <c r="Q132" s="319">
        <f>SUMIFS('PIB Mpal 2015-2020 Cons'!J$5:J$759,'PIB Mpal 2015-2020 Cons'!$A$5:$A$759,$W$2,'PIB Mpal 2015-2020 Cons'!$E$5:$E$759,$A132)</f>
        <v>228.21376701475</v>
      </c>
      <c r="R132" s="192">
        <f>SUMIFS('PIB Mpal 2015-2020 Cons'!M$5:M$759,'PIB Mpal 2015-2020 Cons'!$A$5:$A$759,$W$2,'PIB Mpal 2015-2020 Cons'!$E$5:$E$759,$A132)</f>
        <v>68.63567083602813</v>
      </c>
      <c r="S132" s="143">
        <f>SUMIFS('PIB Mpal 2015-2020 Cons'!V$5:V$759,'PIB Mpal 2015-2020 Cons'!$A$5:$A$759,$W$2,'PIB Mpal 2015-2020 Cons'!$E$5:$E$759,$A132)</f>
        <v>429.8518489522233</v>
      </c>
      <c r="T132" s="249">
        <f>SUMIFS('PIB Mpal 2015-2020 Cons'!W$5:W$759,'PIB Mpal 2015-2020 Cons'!$A$5:$A$759,$W$2,'PIB Mpal 2015-2020 Cons'!$E$5:$E$759,$A132)</f>
        <v>726.7012868030014</v>
      </c>
      <c r="U132" s="141">
        <f>SUMIFS('PIB Mpal 2015-2020 Cons'!X$5:X$759,'PIB Mpal 2015-2020 Cons'!$A$5:$A$759,$W$2,'PIB Mpal 2015-2020 Cons'!$E$5:$E$759,$A132)</f>
        <v>74.21876207834666</v>
      </c>
      <c r="V132" s="143">
        <f>SUMIFS('PIB Mpal 2015-2020 Cons'!Y$5:Y$759,'PIB Mpal 2015-2020 Cons'!$A$5:$A$759,$W$2,'PIB Mpal 2015-2020 Cons'!$E$5:$E$759,$A132)</f>
        <v>824.9611064435221</v>
      </c>
      <c r="W132" s="185">
        <f t="shared" si="18"/>
        <v>0.006365083725543319</v>
      </c>
      <c r="X132" s="379">
        <f>INDEX(POBLACION!$C$4:$W$128,MATCH(A132,POBLACION!$A$4:$A$128,0),MATCH($W$2,POBLACION!$C$3:$W$3,0))</f>
        <v>58684</v>
      </c>
      <c r="Y132" s="369">
        <f t="shared" si="19"/>
        <v>12383.295051513212</v>
      </c>
      <c r="Z132" s="381">
        <f t="shared" si="20"/>
        <v>14057.683635122386</v>
      </c>
      <c r="AA132" s="384">
        <f t="shared" si="21"/>
        <v>4.0928362207974756</v>
      </c>
      <c r="AB132" s="384">
        <f t="shared" si="21"/>
        <v>4.147913765394987</v>
      </c>
    </row>
    <row r="133" spans="1:28" ht="27.6">
      <c r="A133" s="117" t="s">
        <v>310</v>
      </c>
      <c r="B133" s="114" t="s">
        <v>176</v>
      </c>
      <c r="C133" s="115" t="s">
        <v>422</v>
      </c>
      <c r="D133" s="114" t="s">
        <v>183</v>
      </c>
      <c r="E133" s="141">
        <f>SUMIFS('PIB Mpal 2015-2020 Cons'!H$5:H$759,'PIB Mpal 2015-2020 Cons'!$A$5:$A$759,$W$2,'PIB Mpal 2015-2020 Cons'!$E$5:$E$759,$A133)</f>
        <v>1.1539893901381457</v>
      </c>
      <c r="F133" s="141">
        <f>SUMIFS('PIB Mpal 2015-2020 Cons'!I$5:I$759,'PIB Mpal 2015-2020 Cons'!$A$5:$A$759,$W$2,'PIB Mpal 2015-2020 Cons'!$E$5:$E$759,$A133)</f>
        <v>0</v>
      </c>
      <c r="G133" s="141">
        <f>SUMIFS('PIB Mpal 2015-2020 Cons'!K$5:K$759,'PIB Mpal 2015-2020 Cons'!$A$5:$A$759,$W$2,'PIB Mpal 2015-2020 Cons'!$E$5:$E$759,$A133)</f>
        <v>0.6621853403242838</v>
      </c>
      <c r="H133" s="141">
        <f>SUMIFS('PIB Mpal 2015-2020 Cons'!L$5:L$759,'PIB Mpal 2015-2020 Cons'!$A$5:$A$759,$W$2,'PIB Mpal 2015-2020 Cons'!$E$5:$E$759,$A133)</f>
        <v>2.9986765202035444</v>
      </c>
      <c r="I133" s="141">
        <f>SUMIFS('PIB Mpal 2015-2020 Cons'!N$5:N$759,'PIB Mpal 2015-2020 Cons'!$A$5:$A$759,$W$2,'PIB Mpal 2015-2020 Cons'!$E$5:$E$759,$A133)</f>
        <v>1.3115598225379308</v>
      </c>
      <c r="J133" s="141">
        <f>SUMIFS('PIB Mpal 2015-2020 Cons'!O$5:O$759,'PIB Mpal 2015-2020 Cons'!$A$5:$A$759,$W$2,'PIB Mpal 2015-2020 Cons'!$E$5:$E$759,$A133)</f>
        <v>7.823174311006155</v>
      </c>
      <c r="K133" s="141">
        <f>SUMIFS('PIB Mpal 2015-2020 Cons'!P$5:P$759,'PIB Mpal 2015-2020 Cons'!$A$5:$A$759,$W$2,'PIB Mpal 2015-2020 Cons'!$E$5:$E$759,$A133)</f>
        <v>1.3827591929567835</v>
      </c>
      <c r="L133" s="141">
        <f>SUMIFS('PIB Mpal 2015-2020 Cons'!Q$5:Q$759,'PIB Mpal 2015-2020 Cons'!$A$5:$A$759,$W$2,'PIB Mpal 2015-2020 Cons'!$E$5:$E$759,$A133)</f>
        <v>0.6615565498278029</v>
      </c>
      <c r="M133" s="141">
        <f>SUMIFS('PIB Mpal 2015-2020 Cons'!R$5:R$759,'PIB Mpal 2015-2020 Cons'!$A$5:$A$759,$W$2,'PIB Mpal 2015-2020 Cons'!$E$5:$E$759,$A133)</f>
        <v>2.8699615699761374</v>
      </c>
      <c r="N133" s="141">
        <f>SUMIFS('PIB Mpal 2015-2020 Cons'!S$5:S$759,'PIB Mpal 2015-2020 Cons'!$A$5:$A$759,$W$2,'PIB Mpal 2015-2020 Cons'!$E$5:$E$759,$A133)</f>
        <v>5.589549029332546</v>
      </c>
      <c r="O133" s="141">
        <f>SUMIFS('PIB Mpal 2015-2020 Cons'!T$5:T$759,'PIB Mpal 2015-2020 Cons'!$A$5:$A$759,$W$2,'PIB Mpal 2015-2020 Cons'!$E$5:$E$759,$A133)</f>
        <v>15.145580264693956</v>
      </c>
      <c r="P133" s="246">
        <f>SUMIFS('PIB Mpal 2015-2020 Cons'!U$5:U$759,'PIB Mpal 2015-2020 Cons'!$A$5:$A$759,$W$2,'PIB Mpal 2015-2020 Cons'!$E$5:$E$759,$A133)</f>
        <v>1.2154534877859753</v>
      </c>
      <c r="Q133" s="319">
        <f>SUMIFS('PIB Mpal 2015-2020 Cons'!J$5:J$759,'PIB Mpal 2015-2020 Cons'!$A$5:$A$759,$W$2,'PIB Mpal 2015-2020 Cons'!$E$5:$E$759,$A133)</f>
        <v>1.1539893901381457</v>
      </c>
      <c r="R133" s="192">
        <f>SUMIFS('PIB Mpal 2015-2020 Cons'!M$5:M$759,'PIB Mpal 2015-2020 Cons'!$A$5:$A$759,$W$2,'PIB Mpal 2015-2020 Cons'!$E$5:$E$759,$A133)</f>
        <v>3.6608618605278282</v>
      </c>
      <c r="S133" s="143">
        <f>SUMIFS('PIB Mpal 2015-2020 Cons'!V$5:V$759,'PIB Mpal 2015-2020 Cons'!$A$5:$A$759,$W$2,'PIB Mpal 2015-2020 Cons'!$E$5:$E$759,$A133)</f>
        <v>35.99959422811729</v>
      </c>
      <c r="T133" s="249">
        <f>SUMIFS('PIB Mpal 2015-2020 Cons'!W$5:W$759,'PIB Mpal 2015-2020 Cons'!$A$5:$A$759,$W$2,'PIB Mpal 2015-2020 Cons'!$E$5:$E$759,$A133)</f>
        <v>40.81444547878326</v>
      </c>
      <c r="U133" s="141">
        <f>SUMIFS('PIB Mpal 2015-2020 Cons'!X$5:X$759,'PIB Mpal 2015-2020 Cons'!$A$5:$A$759,$W$2,'PIB Mpal 2015-2020 Cons'!$E$5:$E$759,$A133)</f>
        <v>4.092199033433946</v>
      </c>
      <c r="V133" s="143">
        <f>SUMIFS('PIB Mpal 2015-2020 Cons'!Y$5:Y$759,'PIB Mpal 2015-2020 Cons'!$A$5:$A$759,$W$2,'PIB Mpal 2015-2020 Cons'!$E$5:$E$759,$A133)</f>
        <v>45.48586985708827</v>
      </c>
      <c r="W133" s="185">
        <f t="shared" si="18"/>
        <v>0.00035095153905822943</v>
      </c>
      <c r="X133" s="379">
        <f>INDEX(POBLACION!$C$4:$W$128,MATCH(A133,POBLACION!$A$4:$A$128,0),MATCH($W$2,POBLACION!$C$3:$W$3,0))</f>
        <v>5088</v>
      </c>
      <c r="Y133" s="369">
        <f t="shared" si="19"/>
        <v>8021.707051647654</v>
      </c>
      <c r="Z133" s="381">
        <f t="shared" si="20"/>
        <v>8939.832912163574</v>
      </c>
      <c r="AA133" s="384">
        <f t="shared" si="21"/>
        <v>3.9042667977383747</v>
      </c>
      <c r="AB133" s="384">
        <f t="shared" si="21"/>
        <v>3.951329401793291</v>
      </c>
    </row>
    <row r="134" spans="1:28" ht="27.6">
      <c r="A134" s="117" t="s">
        <v>311</v>
      </c>
      <c r="B134" s="114" t="s">
        <v>176</v>
      </c>
      <c r="C134" s="115" t="s">
        <v>422</v>
      </c>
      <c r="D134" s="114" t="s">
        <v>184</v>
      </c>
      <c r="E134" s="141">
        <f>SUMIFS('PIB Mpal 2015-2020 Cons'!H$5:H$759,'PIB Mpal 2015-2020 Cons'!$A$5:$A$759,$W$2,'PIB Mpal 2015-2020 Cons'!$E$5:$E$759,$A134)</f>
        <v>43.70404868637303</v>
      </c>
      <c r="F134" s="141">
        <f>SUMIFS('PIB Mpal 2015-2020 Cons'!I$5:I$759,'PIB Mpal 2015-2020 Cons'!$A$5:$A$759,$W$2,'PIB Mpal 2015-2020 Cons'!$E$5:$E$759,$A134)</f>
        <v>23.939620972387317</v>
      </c>
      <c r="G134" s="141">
        <f>SUMIFS('PIB Mpal 2015-2020 Cons'!K$5:K$759,'PIB Mpal 2015-2020 Cons'!$A$5:$A$759,$W$2,'PIB Mpal 2015-2020 Cons'!$E$5:$E$759,$A134)</f>
        <v>2.169703705573891</v>
      </c>
      <c r="H134" s="141">
        <f>SUMIFS('PIB Mpal 2015-2020 Cons'!L$5:L$759,'PIB Mpal 2015-2020 Cons'!$A$5:$A$759,$W$2,'PIB Mpal 2015-2020 Cons'!$E$5:$E$759,$A134)</f>
        <v>13.251724408158235</v>
      </c>
      <c r="I134" s="141">
        <f>SUMIFS('PIB Mpal 2015-2020 Cons'!N$5:N$759,'PIB Mpal 2015-2020 Cons'!$A$5:$A$759,$W$2,'PIB Mpal 2015-2020 Cons'!$E$5:$E$759,$A134)</f>
        <v>7.037578662817302</v>
      </c>
      <c r="J134" s="141">
        <f>SUMIFS('PIB Mpal 2015-2020 Cons'!O$5:O$759,'PIB Mpal 2015-2020 Cons'!$A$5:$A$759,$W$2,'PIB Mpal 2015-2020 Cons'!$E$5:$E$759,$A134)</f>
        <v>29.68453514015831</v>
      </c>
      <c r="K134" s="141">
        <f>SUMIFS('PIB Mpal 2015-2020 Cons'!P$5:P$759,'PIB Mpal 2015-2020 Cons'!$A$5:$A$759,$W$2,'PIB Mpal 2015-2020 Cons'!$E$5:$E$759,$A134)</f>
        <v>3.9119060225219426</v>
      </c>
      <c r="L134" s="141">
        <f>SUMIFS('PIB Mpal 2015-2020 Cons'!Q$5:Q$759,'PIB Mpal 2015-2020 Cons'!$A$5:$A$759,$W$2,'PIB Mpal 2015-2020 Cons'!$E$5:$E$759,$A134)</f>
        <v>3.076672646242377</v>
      </c>
      <c r="M134" s="141">
        <f>SUMIFS('PIB Mpal 2015-2020 Cons'!R$5:R$759,'PIB Mpal 2015-2020 Cons'!$A$5:$A$759,$W$2,'PIB Mpal 2015-2020 Cons'!$E$5:$E$759,$A134)</f>
        <v>9.986976420471846</v>
      </c>
      <c r="N134" s="141">
        <f>SUMIFS('PIB Mpal 2015-2020 Cons'!S$5:S$759,'PIB Mpal 2015-2020 Cons'!$A$5:$A$759,$W$2,'PIB Mpal 2015-2020 Cons'!$E$5:$E$759,$A134)</f>
        <v>17.78820094827823</v>
      </c>
      <c r="O134" s="141">
        <f>SUMIFS('PIB Mpal 2015-2020 Cons'!T$5:T$759,'PIB Mpal 2015-2020 Cons'!$A$5:$A$759,$W$2,'PIB Mpal 2015-2020 Cons'!$E$5:$E$759,$A134)</f>
        <v>36.696826663559214</v>
      </c>
      <c r="P134" s="246">
        <f>SUMIFS('PIB Mpal 2015-2020 Cons'!U$5:U$759,'PIB Mpal 2015-2020 Cons'!$A$5:$A$759,$W$2,'PIB Mpal 2015-2020 Cons'!$E$5:$E$759,$A134)</f>
        <v>3.235565643691165</v>
      </c>
      <c r="Q134" s="319">
        <f>SUMIFS('PIB Mpal 2015-2020 Cons'!J$5:J$759,'PIB Mpal 2015-2020 Cons'!$A$5:$A$759,$W$2,'PIB Mpal 2015-2020 Cons'!$E$5:$E$759,$A134)</f>
        <v>67.64366965876034</v>
      </c>
      <c r="R134" s="192">
        <f>SUMIFS('PIB Mpal 2015-2020 Cons'!M$5:M$759,'PIB Mpal 2015-2020 Cons'!$A$5:$A$759,$W$2,'PIB Mpal 2015-2020 Cons'!$E$5:$E$759,$A134)</f>
        <v>15.421428113732127</v>
      </c>
      <c r="S134" s="143">
        <f>SUMIFS('PIB Mpal 2015-2020 Cons'!V$5:V$759,'PIB Mpal 2015-2020 Cons'!$A$5:$A$759,$W$2,'PIB Mpal 2015-2020 Cons'!$E$5:$E$759,$A134)</f>
        <v>111.41826214774039</v>
      </c>
      <c r="T134" s="249">
        <f>SUMIFS('PIB Mpal 2015-2020 Cons'!W$5:W$759,'PIB Mpal 2015-2020 Cons'!$A$5:$A$759,$W$2,'PIB Mpal 2015-2020 Cons'!$E$5:$E$759,$A134)</f>
        <v>194.48335992023289</v>
      </c>
      <c r="U134" s="141">
        <f>SUMIFS('PIB Mpal 2015-2020 Cons'!X$5:X$759,'PIB Mpal 2015-2020 Cons'!$A$5:$A$759,$W$2,'PIB Mpal 2015-2020 Cons'!$E$5:$E$759,$A134)</f>
        <v>20.318238140140334</v>
      </c>
      <c r="V134" s="143">
        <f>SUMIFS('PIB Mpal 2015-2020 Cons'!Y$5:Y$759,'PIB Mpal 2015-2020 Cons'!$A$5:$A$759,$W$2,'PIB Mpal 2015-2020 Cons'!$E$5:$E$759,$A134)</f>
        <v>225.84257386946055</v>
      </c>
      <c r="W134" s="185">
        <f aca="true" t="shared" si="28" ref="W134:W151">V134/$V$5</f>
        <v>0.0017425147443235636</v>
      </c>
      <c r="X134" s="379">
        <f>INDEX(POBLACION!$C$4:$W$128,MATCH(A134,POBLACION!$A$4:$A$128,0),MATCH($W$2,POBLACION!$C$3:$W$3,0))</f>
        <v>14196</v>
      </c>
      <c r="Y134" s="369">
        <f aca="true" t="shared" si="29" ref="Y134:Y151">(T134/X134)*1000000</f>
        <v>13699.870380405247</v>
      </c>
      <c r="Z134" s="381">
        <f aca="true" t="shared" si="30" ref="Z134:Z151">(V134/X134)*1000000</f>
        <v>15908.887987423257</v>
      </c>
      <c r="AA134" s="384">
        <f aca="true" t="shared" si="31" ref="AA134:AB151">LOG(Y134)</f>
        <v>4.13671645815341</v>
      </c>
      <c r="AB134" s="384">
        <f t="shared" si="31"/>
        <v>4.201639824033508</v>
      </c>
    </row>
    <row r="135" spans="1:28" ht="27.6">
      <c r="A135" s="117" t="s">
        <v>312</v>
      </c>
      <c r="B135" s="114" t="s">
        <v>176</v>
      </c>
      <c r="C135" s="115" t="s">
        <v>422</v>
      </c>
      <c r="D135" s="114" t="s">
        <v>185</v>
      </c>
      <c r="E135" s="141">
        <f>SUMIFS('PIB Mpal 2015-2020 Cons'!H$5:H$759,'PIB Mpal 2015-2020 Cons'!$A$5:$A$759,$W$2,'PIB Mpal 2015-2020 Cons'!$E$5:$E$759,$A135)</f>
        <v>81.5512680003622</v>
      </c>
      <c r="F135" s="141">
        <f>SUMIFS('PIB Mpal 2015-2020 Cons'!I$5:I$759,'PIB Mpal 2015-2020 Cons'!$A$5:$A$759,$W$2,'PIB Mpal 2015-2020 Cons'!$E$5:$E$759,$A135)</f>
        <v>0</v>
      </c>
      <c r="G135" s="141">
        <f>SUMIFS('PIB Mpal 2015-2020 Cons'!K$5:K$759,'PIB Mpal 2015-2020 Cons'!$A$5:$A$759,$W$2,'PIB Mpal 2015-2020 Cons'!$E$5:$E$759,$A135)</f>
        <v>8.714301131775674</v>
      </c>
      <c r="H135" s="141">
        <f>SUMIFS('PIB Mpal 2015-2020 Cons'!L$5:L$759,'PIB Mpal 2015-2020 Cons'!$A$5:$A$759,$W$2,'PIB Mpal 2015-2020 Cons'!$E$5:$E$759,$A135)</f>
        <v>30.382432697708108</v>
      </c>
      <c r="I135" s="141">
        <f>SUMIFS('PIB Mpal 2015-2020 Cons'!N$5:N$759,'PIB Mpal 2015-2020 Cons'!$A$5:$A$759,$W$2,'PIB Mpal 2015-2020 Cons'!$E$5:$E$759,$A135)</f>
        <v>21.719747282347758</v>
      </c>
      <c r="J135" s="141">
        <f>SUMIFS('PIB Mpal 2015-2020 Cons'!O$5:O$759,'PIB Mpal 2015-2020 Cons'!$A$5:$A$759,$W$2,'PIB Mpal 2015-2020 Cons'!$E$5:$E$759,$A135)</f>
        <v>84.29250030568654</v>
      </c>
      <c r="K135" s="141">
        <f>SUMIFS('PIB Mpal 2015-2020 Cons'!P$5:P$759,'PIB Mpal 2015-2020 Cons'!$A$5:$A$759,$W$2,'PIB Mpal 2015-2020 Cons'!$E$5:$E$759,$A135)</f>
        <v>11.413256612212919</v>
      </c>
      <c r="L135" s="141">
        <f>SUMIFS('PIB Mpal 2015-2020 Cons'!Q$5:Q$759,'PIB Mpal 2015-2020 Cons'!$A$5:$A$759,$W$2,'PIB Mpal 2015-2020 Cons'!$E$5:$E$759,$A135)</f>
        <v>8.924563944525163</v>
      </c>
      <c r="M135" s="141">
        <f>SUMIFS('PIB Mpal 2015-2020 Cons'!R$5:R$759,'PIB Mpal 2015-2020 Cons'!$A$5:$A$759,$W$2,'PIB Mpal 2015-2020 Cons'!$E$5:$E$759,$A135)</f>
        <v>30.75723923065657</v>
      </c>
      <c r="N135" s="141">
        <f>SUMIFS('PIB Mpal 2015-2020 Cons'!S$5:S$759,'PIB Mpal 2015-2020 Cons'!$A$5:$A$759,$W$2,'PIB Mpal 2015-2020 Cons'!$E$5:$E$759,$A135)</f>
        <v>38.81804178942958</v>
      </c>
      <c r="O135" s="141">
        <f>SUMIFS('PIB Mpal 2015-2020 Cons'!T$5:T$759,'PIB Mpal 2015-2020 Cons'!$A$5:$A$759,$W$2,'PIB Mpal 2015-2020 Cons'!$E$5:$E$759,$A135)</f>
        <v>90.06644008664661</v>
      </c>
      <c r="P135" s="246">
        <f>SUMIFS('PIB Mpal 2015-2020 Cons'!U$5:U$759,'PIB Mpal 2015-2020 Cons'!$A$5:$A$759,$W$2,'PIB Mpal 2015-2020 Cons'!$E$5:$E$759,$A135)</f>
        <v>9.881932020052005</v>
      </c>
      <c r="Q135" s="319">
        <f>SUMIFS('PIB Mpal 2015-2020 Cons'!J$5:J$759,'PIB Mpal 2015-2020 Cons'!$A$5:$A$759,$W$2,'PIB Mpal 2015-2020 Cons'!$E$5:$E$759,$A135)</f>
        <v>81.5512680003622</v>
      </c>
      <c r="R135" s="192">
        <f>SUMIFS('PIB Mpal 2015-2020 Cons'!M$5:M$759,'PIB Mpal 2015-2020 Cons'!$A$5:$A$759,$W$2,'PIB Mpal 2015-2020 Cons'!$E$5:$E$759,$A135)</f>
        <v>39.09673382948378</v>
      </c>
      <c r="S135" s="143">
        <f>SUMIFS('PIB Mpal 2015-2020 Cons'!V$5:V$759,'PIB Mpal 2015-2020 Cons'!$A$5:$A$759,$W$2,'PIB Mpal 2015-2020 Cons'!$E$5:$E$759,$A135)</f>
        <v>295.8737212715571</v>
      </c>
      <c r="T135" s="249">
        <f>SUMIFS('PIB Mpal 2015-2020 Cons'!W$5:W$759,'PIB Mpal 2015-2020 Cons'!$A$5:$A$759,$W$2,'PIB Mpal 2015-2020 Cons'!$E$5:$E$759,$A135)</f>
        <v>416.5217231014031</v>
      </c>
      <c r="U135" s="141">
        <f>SUMIFS('PIB Mpal 2015-2020 Cons'!X$5:X$759,'PIB Mpal 2015-2020 Cons'!$A$5:$A$759,$W$2,'PIB Mpal 2015-2020 Cons'!$E$5:$E$759,$A135)</f>
        <v>42.372922034872175</v>
      </c>
      <c r="V135" s="143">
        <f>SUMIFS('PIB Mpal 2015-2020 Cons'!Y$5:Y$759,'PIB Mpal 2015-2020 Cons'!$A$5:$A$759,$W$2,'PIB Mpal 2015-2020 Cons'!$E$5:$E$759,$A135)</f>
        <v>470.9861938703595</v>
      </c>
      <c r="W135" s="185">
        <f t="shared" si="28"/>
        <v>0.003633948963344314</v>
      </c>
      <c r="X135" s="379">
        <f>INDEX(POBLACION!$C$4:$W$128,MATCH(A135,POBLACION!$A$4:$A$128,0),MATCH($W$2,POBLACION!$C$3:$W$3,0))</f>
        <v>43257</v>
      </c>
      <c r="Y135" s="369">
        <f t="shared" si="29"/>
        <v>9629.0016205794</v>
      </c>
      <c r="Z135" s="381">
        <f t="shared" si="30"/>
        <v>10888.091958997607</v>
      </c>
      <c r="AA135" s="384">
        <f t="shared" si="31"/>
        <v>3.983581259798389</v>
      </c>
      <c r="AB135" s="384">
        <f t="shared" si="31"/>
        <v>4.036951780189085</v>
      </c>
    </row>
    <row r="136" spans="1:28" ht="27.6">
      <c r="A136" s="117" t="s">
        <v>313</v>
      </c>
      <c r="B136" s="114" t="s">
        <v>176</v>
      </c>
      <c r="C136" s="115" t="s">
        <v>422</v>
      </c>
      <c r="D136" s="114" t="s">
        <v>186</v>
      </c>
      <c r="E136" s="141">
        <f>SUMIFS('PIB Mpal 2015-2020 Cons'!H$5:H$759,'PIB Mpal 2015-2020 Cons'!$A$5:$A$759,$W$2,'PIB Mpal 2015-2020 Cons'!$E$5:$E$759,$A136)</f>
        <v>49.83145973325175</v>
      </c>
      <c r="F136" s="141">
        <f>SUMIFS('PIB Mpal 2015-2020 Cons'!I$5:I$759,'PIB Mpal 2015-2020 Cons'!$A$5:$A$759,$W$2,'PIB Mpal 2015-2020 Cons'!$E$5:$E$759,$A136)</f>
        <v>0</v>
      </c>
      <c r="G136" s="141">
        <f>SUMIFS('PIB Mpal 2015-2020 Cons'!K$5:K$759,'PIB Mpal 2015-2020 Cons'!$A$5:$A$759,$W$2,'PIB Mpal 2015-2020 Cons'!$E$5:$E$759,$A136)</f>
        <v>3.149778464044015</v>
      </c>
      <c r="H136" s="141">
        <f>SUMIFS('PIB Mpal 2015-2020 Cons'!L$5:L$759,'PIB Mpal 2015-2020 Cons'!$A$5:$A$759,$W$2,'PIB Mpal 2015-2020 Cons'!$E$5:$E$759,$A136)</f>
        <v>13.877293695127419</v>
      </c>
      <c r="I136" s="141">
        <f>SUMIFS('PIB Mpal 2015-2020 Cons'!N$5:N$759,'PIB Mpal 2015-2020 Cons'!$A$5:$A$759,$W$2,'PIB Mpal 2015-2020 Cons'!$E$5:$E$759,$A136)</f>
        <v>8.673256814120002</v>
      </c>
      <c r="J136" s="141">
        <f>SUMIFS('PIB Mpal 2015-2020 Cons'!O$5:O$759,'PIB Mpal 2015-2020 Cons'!$A$5:$A$759,$W$2,'PIB Mpal 2015-2020 Cons'!$E$5:$E$759,$A136)</f>
        <v>26.604520306531</v>
      </c>
      <c r="K136" s="141">
        <f>SUMIFS('PIB Mpal 2015-2020 Cons'!P$5:P$759,'PIB Mpal 2015-2020 Cons'!$A$5:$A$759,$W$2,'PIB Mpal 2015-2020 Cons'!$E$5:$E$759,$A136)</f>
        <v>4.982948898687726</v>
      </c>
      <c r="L136" s="141">
        <f>SUMIFS('PIB Mpal 2015-2020 Cons'!Q$5:Q$759,'PIB Mpal 2015-2020 Cons'!$A$5:$A$759,$W$2,'PIB Mpal 2015-2020 Cons'!$E$5:$E$759,$A136)</f>
        <v>3.127513805586691</v>
      </c>
      <c r="M136" s="141">
        <f>SUMIFS('PIB Mpal 2015-2020 Cons'!R$5:R$759,'PIB Mpal 2015-2020 Cons'!$A$5:$A$759,$W$2,'PIB Mpal 2015-2020 Cons'!$E$5:$E$759,$A136)</f>
        <v>13.09868282434547</v>
      </c>
      <c r="N136" s="141">
        <f>SUMIFS('PIB Mpal 2015-2020 Cons'!S$5:S$759,'PIB Mpal 2015-2020 Cons'!$A$5:$A$759,$W$2,'PIB Mpal 2015-2020 Cons'!$E$5:$E$759,$A136)</f>
        <v>15.299149021063402</v>
      </c>
      <c r="O136" s="141">
        <f>SUMIFS('PIB Mpal 2015-2020 Cons'!T$5:T$759,'PIB Mpal 2015-2020 Cons'!$A$5:$A$759,$W$2,'PIB Mpal 2015-2020 Cons'!$E$5:$E$759,$A136)</f>
        <v>41.180505000317105</v>
      </c>
      <c r="P136" s="246">
        <f>SUMIFS('PIB Mpal 2015-2020 Cons'!U$5:U$759,'PIB Mpal 2015-2020 Cons'!$A$5:$A$759,$W$2,'PIB Mpal 2015-2020 Cons'!$E$5:$E$759,$A136)</f>
        <v>3.9432221081767858</v>
      </c>
      <c r="Q136" s="319">
        <f>SUMIFS('PIB Mpal 2015-2020 Cons'!J$5:J$759,'PIB Mpal 2015-2020 Cons'!$A$5:$A$759,$W$2,'PIB Mpal 2015-2020 Cons'!$E$5:$E$759,$A136)</f>
        <v>49.83145973325175</v>
      </c>
      <c r="R136" s="192">
        <f>SUMIFS('PIB Mpal 2015-2020 Cons'!M$5:M$759,'PIB Mpal 2015-2020 Cons'!$A$5:$A$759,$W$2,'PIB Mpal 2015-2020 Cons'!$E$5:$E$759,$A136)</f>
        <v>17.027072159171432</v>
      </c>
      <c r="S136" s="143">
        <f>SUMIFS('PIB Mpal 2015-2020 Cons'!V$5:V$759,'PIB Mpal 2015-2020 Cons'!$A$5:$A$759,$W$2,'PIB Mpal 2015-2020 Cons'!$E$5:$E$759,$A136)</f>
        <v>116.90979877882818</v>
      </c>
      <c r="T136" s="249">
        <f>SUMIFS('PIB Mpal 2015-2020 Cons'!W$5:W$759,'PIB Mpal 2015-2020 Cons'!$A$5:$A$759,$W$2,'PIB Mpal 2015-2020 Cons'!$E$5:$E$759,$A136)</f>
        <v>183.76833067125136</v>
      </c>
      <c r="U136" s="141">
        <f>SUMIFS('PIB Mpal 2015-2020 Cons'!X$5:X$759,'PIB Mpal 2015-2020 Cons'!$A$5:$A$759,$W$2,'PIB Mpal 2015-2020 Cons'!$E$5:$E$759,$A136)</f>
        <v>18.761717665169453</v>
      </c>
      <c r="V136" s="143">
        <f>SUMIFS('PIB Mpal 2015-2020 Cons'!Y$5:Y$759,'PIB Mpal 2015-2020 Cons'!$A$5:$A$759,$W$2,'PIB Mpal 2015-2020 Cons'!$E$5:$E$759,$A136)</f>
        <v>208.5414370526819</v>
      </c>
      <c r="W136" s="185">
        <f t="shared" si="28"/>
        <v>0.0016090258034198808</v>
      </c>
      <c r="X136" s="379">
        <f>INDEX(POBLACION!$C$4:$W$128,MATCH(A136,POBLACION!$A$4:$A$128,0),MATCH($W$2,POBLACION!$C$3:$W$3,0))</f>
        <v>20549</v>
      </c>
      <c r="Y136" s="369">
        <f t="shared" si="29"/>
        <v>8942.933022105764</v>
      </c>
      <c r="Z136" s="381">
        <f t="shared" si="30"/>
        <v>10148.495647120633</v>
      </c>
      <c r="AA136" s="384">
        <f t="shared" si="31"/>
        <v>3.951479978125792</v>
      </c>
      <c r="AB136" s="384">
        <f t="shared" si="31"/>
        <v>4.006401669778789</v>
      </c>
    </row>
    <row r="137" spans="1:28" ht="27.6">
      <c r="A137" s="117" t="s">
        <v>314</v>
      </c>
      <c r="B137" s="114" t="s">
        <v>176</v>
      </c>
      <c r="C137" s="115" t="s">
        <v>422</v>
      </c>
      <c r="D137" s="114" t="s">
        <v>187</v>
      </c>
      <c r="E137" s="141">
        <f>SUMIFS('PIB Mpal 2015-2020 Cons'!H$5:H$759,'PIB Mpal 2015-2020 Cons'!$A$5:$A$759,$W$2,'PIB Mpal 2015-2020 Cons'!$E$5:$E$759,$A137)</f>
        <v>33.82168827982853</v>
      </c>
      <c r="F137" s="141">
        <f>SUMIFS('PIB Mpal 2015-2020 Cons'!I$5:I$759,'PIB Mpal 2015-2020 Cons'!$A$5:$A$759,$W$2,'PIB Mpal 2015-2020 Cons'!$E$5:$E$759,$A137)</f>
        <v>0</v>
      </c>
      <c r="G137" s="141">
        <f>SUMIFS('PIB Mpal 2015-2020 Cons'!K$5:K$759,'PIB Mpal 2015-2020 Cons'!$A$5:$A$759,$W$2,'PIB Mpal 2015-2020 Cons'!$E$5:$E$759,$A137)</f>
        <v>3.7963400760817487</v>
      </c>
      <c r="H137" s="141">
        <f>SUMIFS('PIB Mpal 2015-2020 Cons'!L$5:L$759,'PIB Mpal 2015-2020 Cons'!$A$5:$A$759,$W$2,'PIB Mpal 2015-2020 Cons'!$E$5:$E$759,$A137)</f>
        <v>17.64651691478537</v>
      </c>
      <c r="I137" s="141">
        <f>SUMIFS('PIB Mpal 2015-2020 Cons'!N$5:N$759,'PIB Mpal 2015-2020 Cons'!$A$5:$A$759,$W$2,'PIB Mpal 2015-2020 Cons'!$E$5:$E$759,$A137)</f>
        <v>8.766704116234338</v>
      </c>
      <c r="J137" s="141">
        <f>SUMIFS('PIB Mpal 2015-2020 Cons'!O$5:O$759,'PIB Mpal 2015-2020 Cons'!$A$5:$A$759,$W$2,'PIB Mpal 2015-2020 Cons'!$E$5:$E$759,$A137)</f>
        <v>56.53881417867292</v>
      </c>
      <c r="K137" s="141">
        <f>SUMIFS('PIB Mpal 2015-2020 Cons'!P$5:P$759,'PIB Mpal 2015-2020 Cons'!$A$5:$A$759,$W$2,'PIB Mpal 2015-2020 Cons'!$E$5:$E$759,$A137)</f>
        <v>6.832498698469813</v>
      </c>
      <c r="L137" s="141">
        <f>SUMIFS('PIB Mpal 2015-2020 Cons'!Q$5:Q$759,'PIB Mpal 2015-2020 Cons'!$A$5:$A$759,$W$2,'PIB Mpal 2015-2020 Cons'!$E$5:$E$759,$A137)</f>
        <v>4.237974938145513</v>
      </c>
      <c r="M137" s="141">
        <f>SUMIFS('PIB Mpal 2015-2020 Cons'!R$5:R$759,'PIB Mpal 2015-2020 Cons'!$A$5:$A$759,$W$2,'PIB Mpal 2015-2020 Cons'!$E$5:$E$759,$A137)</f>
        <v>16.21283471675017</v>
      </c>
      <c r="N137" s="141">
        <f>SUMIFS('PIB Mpal 2015-2020 Cons'!S$5:S$759,'PIB Mpal 2015-2020 Cons'!$A$5:$A$759,$W$2,'PIB Mpal 2015-2020 Cons'!$E$5:$E$759,$A137)</f>
        <v>24.428335639535206</v>
      </c>
      <c r="O137" s="141">
        <f>SUMIFS('PIB Mpal 2015-2020 Cons'!T$5:T$759,'PIB Mpal 2015-2020 Cons'!$A$5:$A$759,$W$2,'PIB Mpal 2015-2020 Cons'!$E$5:$E$759,$A137)</f>
        <v>55.8677517745203</v>
      </c>
      <c r="P137" s="246">
        <f>SUMIFS('PIB Mpal 2015-2020 Cons'!U$5:U$759,'PIB Mpal 2015-2020 Cons'!$A$5:$A$759,$W$2,'PIB Mpal 2015-2020 Cons'!$E$5:$E$759,$A137)</f>
        <v>4.750509351061031</v>
      </c>
      <c r="Q137" s="319">
        <f>SUMIFS('PIB Mpal 2015-2020 Cons'!J$5:J$759,'PIB Mpal 2015-2020 Cons'!$A$5:$A$759,$W$2,'PIB Mpal 2015-2020 Cons'!$E$5:$E$759,$A137)</f>
        <v>33.82168827982853</v>
      </c>
      <c r="R137" s="192">
        <f>SUMIFS('PIB Mpal 2015-2020 Cons'!M$5:M$759,'PIB Mpal 2015-2020 Cons'!$A$5:$A$759,$W$2,'PIB Mpal 2015-2020 Cons'!$E$5:$E$759,$A137)</f>
        <v>21.442856990867117</v>
      </c>
      <c r="S137" s="143">
        <f>SUMIFS('PIB Mpal 2015-2020 Cons'!V$5:V$759,'PIB Mpal 2015-2020 Cons'!$A$5:$A$759,$W$2,'PIB Mpal 2015-2020 Cons'!$E$5:$E$759,$A137)</f>
        <v>177.6354234133893</v>
      </c>
      <c r="T137" s="249">
        <f>SUMIFS('PIB Mpal 2015-2020 Cons'!W$5:W$759,'PIB Mpal 2015-2020 Cons'!$A$5:$A$759,$W$2,'PIB Mpal 2015-2020 Cons'!$E$5:$E$759,$A137)</f>
        <v>232.89996868408494</v>
      </c>
      <c r="U137" s="141">
        <f>SUMIFS('PIB Mpal 2015-2020 Cons'!X$5:X$759,'PIB Mpal 2015-2020 Cons'!$A$5:$A$759,$W$2,'PIB Mpal 2015-2020 Cons'!$E$5:$E$759,$A137)</f>
        <v>23.62592920030893</v>
      </c>
      <c r="V137" s="143">
        <f>SUMIFS('PIB Mpal 2015-2020 Cons'!Y$5:Y$759,'PIB Mpal 2015-2020 Cons'!$A$5:$A$759,$W$2,'PIB Mpal 2015-2020 Cons'!$E$5:$E$759,$A137)</f>
        <v>262.60842735081144</v>
      </c>
      <c r="W137" s="185">
        <f t="shared" si="28"/>
        <v>0.0020261859790302846</v>
      </c>
      <c r="X137" s="379">
        <f>INDEX(POBLACION!$C$4:$W$128,MATCH(A137,POBLACION!$A$4:$A$128,0),MATCH($W$2,POBLACION!$C$3:$W$3,0))</f>
        <v>31571</v>
      </c>
      <c r="Y137" s="369">
        <f t="shared" si="29"/>
        <v>7377.022225589463</v>
      </c>
      <c r="Z137" s="381">
        <f t="shared" si="30"/>
        <v>8318.026902879586</v>
      </c>
      <c r="AA137" s="384">
        <f t="shared" si="31"/>
        <v>3.8678810919084703</v>
      </c>
      <c r="AB137" s="384">
        <f t="shared" si="31"/>
        <v>3.9200203206638338</v>
      </c>
    </row>
    <row r="138" spans="1:28" ht="27.6">
      <c r="A138" s="117" t="s">
        <v>315</v>
      </c>
      <c r="B138" s="114" t="s">
        <v>176</v>
      </c>
      <c r="C138" s="115" t="s">
        <v>422</v>
      </c>
      <c r="D138" s="114" t="s">
        <v>385</v>
      </c>
      <c r="E138" s="141">
        <f>SUMIFS('PIB Mpal 2015-2020 Cons'!H$5:H$759,'PIB Mpal 2015-2020 Cons'!$A$5:$A$759,$W$2,'PIB Mpal 2015-2020 Cons'!$E$5:$E$759,$A138)</f>
        <v>598.0480767404457</v>
      </c>
      <c r="F138" s="141">
        <f>SUMIFS('PIB Mpal 2015-2020 Cons'!I$5:I$759,'PIB Mpal 2015-2020 Cons'!$A$5:$A$759,$W$2,'PIB Mpal 2015-2020 Cons'!$E$5:$E$759,$A138)</f>
        <v>0</v>
      </c>
      <c r="G138" s="141">
        <f>SUMIFS('PIB Mpal 2015-2020 Cons'!K$5:K$759,'PIB Mpal 2015-2020 Cons'!$A$5:$A$759,$W$2,'PIB Mpal 2015-2020 Cons'!$E$5:$E$759,$A138)</f>
        <v>29.97001436077528</v>
      </c>
      <c r="H138" s="141">
        <f>SUMIFS('PIB Mpal 2015-2020 Cons'!L$5:L$759,'PIB Mpal 2015-2020 Cons'!$A$5:$A$759,$W$2,'PIB Mpal 2015-2020 Cons'!$E$5:$E$759,$A138)</f>
        <v>146.65203187293233</v>
      </c>
      <c r="I138" s="141">
        <f>SUMIFS('PIB Mpal 2015-2020 Cons'!N$5:N$759,'PIB Mpal 2015-2020 Cons'!$A$5:$A$759,$W$2,'PIB Mpal 2015-2020 Cons'!$E$5:$E$759,$A138)</f>
        <v>50.010961422430434</v>
      </c>
      <c r="J138" s="141">
        <f>SUMIFS('PIB Mpal 2015-2020 Cons'!O$5:O$759,'PIB Mpal 2015-2020 Cons'!$A$5:$A$759,$W$2,'PIB Mpal 2015-2020 Cons'!$E$5:$E$759,$A138)</f>
        <v>316.3619650588567</v>
      </c>
      <c r="K138" s="141">
        <f>SUMIFS('PIB Mpal 2015-2020 Cons'!P$5:P$759,'PIB Mpal 2015-2020 Cons'!$A$5:$A$759,$W$2,'PIB Mpal 2015-2020 Cons'!$E$5:$E$759,$A138)</f>
        <v>43.609798661554834</v>
      </c>
      <c r="L138" s="141">
        <f>SUMIFS('PIB Mpal 2015-2020 Cons'!Q$5:Q$759,'PIB Mpal 2015-2020 Cons'!$A$5:$A$759,$W$2,'PIB Mpal 2015-2020 Cons'!$E$5:$E$759,$A138)</f>
        <v>34.31222073763013</v>
      </c>
      <c r="M138" s="141">
        <f>SUMIFS('PIB Mpal 2015-2020 Cons'!R$5:R$759,'PIB Mpal 2015-2020 Cons'!$A$5:$A$759,$W$2,'PIB Mpal 2015-2020 Cons'!$E$5:$E$759,$A138)</f>
        <v>101.98308890869716</v>
      </c>
      <c r="N138" s="141">
        <f>SUMIFS('PIB Mpal 2015-2020 Cons'!S$5:S$759,'PIB Mpal 2015-2020 Cons'!$A$5:$A$759,$W$2,'PIB Mpal 2015-2020 Cons'!$E$5:$E$759,$A138)</f>
        <v>154.73389295985348</v>
      </c>
      <c r="O138" s="141">
        <f>SUMIFS('PIB Mpal 2015-2020 Cons'!T$5:T$759,'PIB Mpal 2015-2020 Cons'!$A$5:$A$759,$W$2,'PIB Mpal 2015-2020 Cons'!$E$5:$E$759,$A138)</f>
        <v>362.89268083481403</v>
      </c>
      <c r="P138" s="246">
        <f>SUMIFS('PIB Mpal 2015-2020 Cons'!U$5:U$759,'PIB Mpal 2015-2020 Cons'!$A$5:$A$759,$W$2,'PIB Mpal 2015-2020 Cons'!$E$5:$E$759,$A138)</f>
        <v>32.80154342030536</v>
      </c>
      <c r="Q138" s="319">
        <f>SUMIFS('PIB Mpal 2015-2020 Cons'!J$5:J$759,'PIB Mpal 2015-2020 Cons'!$A$5:$A$759,$W$2,'PIB Mpal 2015-2020 Cons'!$E$5:$E$759,$A138)</f>
        <v>598.0480767404457</v>
      </c>
      <c r="R138" s="192">
        <f>SUMIFS('PIB Mpal 2015-2020 Cons'!M$5:M$759,'PIB Mpal 2015-2020 Cons'!$A$5:$A$759,$W$2,'PIB Mpal 2015-2020 Cons'!$E$5:$E$759,$A138)</f>
        <v>176.6220462337076</v>
      </c>
      <c r="S138" s="143">
        <f>SUMIFS('PIB Mpal 2015-2020 Cons'!V$5:V$759,'PIB Mpal 2015-2020 Cons'!$A$5:$A$759,$W$2,'PIB Mpal 2015-2020 Cons'!$E$5:$E$759,$A138)</f>
        <v>1096.706152004142</v>
      </c>
      <c r="T138" s="249">
        <f>SUMIFS('PIB Mpal 2015-2020 Cons'!W$5:W$759,'PIB Mpal 2015-2020 Cons'!$A$5:$A$759,$W$2,'PIB Mpal 2015-2020 Cons'!$E$5:$E$759,$A138)</f>
        <v>1871.3762749782954</v>
      </c>
      <c r="U138" s="141">
        <f>SUMIFS('PIB Mpal 2015-2020 Cons'!X$5:X$759,'PIB Mpal 2015-2020 Cons'!$A$5:$A$759,$W$2,'PIB Mpal 2015-2020 Cons'!$E$5:$E$759,$A138)</f>
        <v>191.6970873735425</v>
      </c>
      <c r="V138" s="143">
        <f>SUMIFS('PIB Mpal 2015-2020 Cons'!Y$5:Y$759,'PIB Mpal 2015-2020 Cons'!$A$5:$A$759,$W$2,'PIB Mpal 2015-2020 Cons'!$E$5:$E$759,$A138)</f>
        <v>2130.7636630986526</v>
      </c>
      <c r="W138" s="185">
        <f t="shared" si="28"/>
        <v>0.016440155795268155</v>
      </c>
      <c r="X138" s="379">
        <f>INDEX(POBLACION!$C$4:$W$128,MATCH(A138,POBLACION!$A$4:$A$128,0),MATCH($W$2,POBLACION!$C$3:$W$3,0))</f>
        <v>127565</v>
      </c>
      <c r="Y138" s="369">
        <f t="shared" si="29"/>
        <v>14669.982165784466</v>
      </c>
      <c r="Z138" s="381">
        <f t="shared" si="30"/>
        <v>16703.35643082862</v>
      </c>
      <c r="AA138" s="384">
        <f t="shared" si="31"/>
        <v>4.166429585874223</v>
      </c>
      <c r="AB138" s="384">
        <f t="shared" si="31"/>
        <v>4.222803748568084</v>
      </c>
    </row>
    <row r="139" spans="1:28" ht="28.2" thickBot="1">
      <c r="A139" s="160" t="s">
        <v>316</v>
      </c>
      <c r="B139" s="122" t="s">
        <v>176</v>
      </c>
      <c r="C139" s="121" t="s">
        <v>422</v>
      </c>
      <c r="D139" s="122" t="s">
        <v>189</v>
      </c>
      <c r="E139" s="161">
        <f>SUMIFS('PIB Mpal 2015-2020 Cons'!H$5:H$759,'PIB Mpal 2015-2020 Cons'!$A$5:$A$759,$W$2,'PIB Mpal 2015-2020 Cons'!$E$5:$E$759,$A139)</f>
        <v>8.759823767898608</v>
      </c>
      <c r="F139" s="161">
        <f>SUMIFS('PIB Mpal 2015-2020 Cons'!I$5:I$759,'PIB Mpal 2015-2020 Cons'!$A$5:$A$759,$W$2,'PIB Mpal 2015-2020 Cons'!$E$5:$E$759,$A139)</f>
        <v>0.18425987804521088</v>
      </c>
      <c r="G139" s="161">
        <f>SUMIFS('PIB Mpal 2015-2020 Cons'!K$5:K$759,'PIB Mpal 2015-2020 Cons'!$A$5:$A$759,$W$2,'PIB Mpal 2015-2020 Cons'!$E$5:$E$759,$A139)</f>
        <v>1.3107909564416689</v>
      </c>
      <c r="H139" s="161">
        <f>SUMIFS('PIB Mpal 2015-2020 Cons'!L$5:L$759,'PIB Mpal 2015-2020 Cons'!$A$5:$A$759,$W$2,'PIB Mpal 2015-2020 Cons'!$E$5:$E$759,$A139)</f>
        <v>4.713352452680146</v>
      </c>
      <c r="I139" s="161">
        <f>SUMIFS('PIB Mpal 2015-2020 Cons'!N$5:N$759,'PIB Mpal 2015-2020 Cons'!$A$5:$A$759,$W$2,'PIB Mpal 2015-2020 Cons'!$E$5:$E$759,$A139)</f>
        <v>1.7745071333378393</v>
      </c>
      <c r="J139" s="161">
        <f>SUMIFS('PIB Mpal 2015-2020 Cons'!O$5:O$759,'PIB Mpal 2015-2020 Cons'!$A$5:$A$759,$W$2,'PIB Mpal 2015-2020 Cons'!$E$5:$E$759,$A139)</f>
        <v>11.114521363026137</v>
      </c>
      <c r="K139" s="161">
        <f>SUMIFS('PIB Mpal 2015-2020 Cons'!P$5:P$759,'PIB Mpal 2015-2020 Cons'!$A$5:$A$759,$W$2,'PIB Mpal 2015-2020 Cons'!$E$5:$E$759,$A139)</f>
        <v>8.462545847545348</v>
      </c>
      <c r="L139" s="161">
        <f>SUMIFS('PIB Mpal 2015-2020 Cons'!Q$5:Q$759,'PIB Mpal 2015-2020 Cons'!$A$5:$A$759,$W$2,'PIB Mpal 2015-2020 Cons'!$E$5:$E$759,$A139)</f>
        <v>0.5754938639184392</v>
      </c>
      <c r="M139" s="161">
        <f>SUMIFS('PIB Mpal 2015-2020 Cons'!R$5:R$759,'PIB Mpal 2015-2020 Cons'!$A$5:$A$759,$W$2,'PIB Mpal 2015-2020 Cons'!$E$5:$E$759,$A139)</f>
        <v>3.3051766387249226</v>
      </c>
      <c r="N139" s="161">
        <f>SUMIFS('PIB Mpal 2015-2020 Cons'!S$5:S$759,'PIB Mpal 2015-2020 Cons'!$A$5:$A$759,$W$2,'PIB Mpal 2015-2020 Cons'!$E$5:$E$759,$A139)</f>
        <v>9.16625756132574</v>
      </c>
      <c r="O139" s="161">
        <f>SUMIFS('PIB Mpal 2015-2020 Cons'!T$5:T$759,'PIB Mpal 2015-2020 Cons'!$A$5:$A$759,$W$2,'PIB Mpal 2015-2020 Cons'!$E$5:$E$759,$A139)</f>
        <v>15.988281638650333</v>
      </c>
      <c r="P139" s="279">
        <f>SUMIFS('PIB Mpal 2015-2020 Cons'!U$5:U$759,'PIB Mpal 2015-2020 Cons'!$A$5:$A$759,$W$2,'PIB Mpal 2015-2020 Cons'!$E$5:$E$759,$A139)</f>
        <v>1.509283676860509</v>
      </c>
      <c r="Q139" s="320">
        <f>SUMIFS('PIB Mpal 2015-2020 Cons'!J$5:J$759,'PIB Mpal 2015-2020 Cons'!$A$5:$A$759,$W$2,'PIB Mpal 2015-2020 Cons'!$E$5:$E$759,$A139)</f>
        <v>8.944083645943818</v>
      </c>
      <c r="R139" s="321">
        <f>SUMIFS('PIB Mpal 2015-2020 Cons'!M$5:M$759,'PIB Mpal 2015-2020 Cons'!$A$5:$A$759,$W$2,'PIB Mpal 2015-2020 Cons'!$E$5:$E$759,$A139)</f>
        <v>6.024143409121815</v>
      </c>
      <c r="S139" s="163">
        <f>SUMIFS('PIB Mpal 2015-2020 Cons'!V$5:V$759,'PIB Mpal 2015-2020 Cons'!$A$5:$A$759,$W$2,'PIB Mpal 2015-2020 Cons'!$E$5:$E$759,$A139)</f>
        <v>51.896067723389265</v>
      </c>
      <c r="T139" s="284">
        <f>SUMIFS('PIB Mpal 2015-2020 Cons'!W$5:W$759,'PIB Mpal 2015-2020 Cons'!$A$5:$A$759,$W$2,'PIB Mpal 2015-2020 Cons'!$E$5:$E$759,$A139)</f>
        <v>66.86429477845489</v>
      </c>
      <c r="U139" s="161">
        <f>SUMIFS('PIB Mpal 2015-2020 Cons'!X$5:X$759,'PIB Mpal 2015-2020 Cons'!$A$5:$A$759,$W$2,'PIB Mpal 2015-2020 Cons'!$E$5:$E$759,$A139)</f>
        <v>6.748892952020784</v>
      </c>
      <c r="V139" s="163">
        <f>SUMIFS('PIB Mpal 2015-2020 Cons'!Y$5:Y$759,'PIB Mpal 2015-2020 Cons'!$A$5:$A$759,$W$2,'PIB Mpal 2015-2020 Cons'!$E$5:$E$759,$A139)</f>
        <v>75.01572308703216</v>
      </c>
      <c r="W139" s="186">
        <f t="shared" si="28"/>
        <v>0.0005787925690698263</v>
      </c>
      <c r="X139" s="380">
        <f>INDEX(POBLACION!$C$4:$W$128,MATCH(A139,POBLACION!$A$4:$A$128,0),MATCH($W$2,POBLACION!$C$3:$W$3,0))</f>
        <v>9265</v>
      </c>
      <c r="Y139" s="370">
        <f t="shared" si="29"/>
        <v>7216.869377059352</v>
      </c>
      <c r="Z139" s="382">
        <f t="shared" si="30"/>
        <v>8096.678152944648</v>
      </c>
      <c r="AA139" s="385">
        <f t="shared" si="31"/>
        <v>3.8583488447829173</v>
      </c>
      <c r="AB139" s="385">
        <f t="shared" si="31"/>
        <v>3.9083068761937767</v>
      </c>
    </row>
    <row r="140" spans="1:28" ht="28.2" thickBot="1">
      <c r="A140" s="164" t="s">
        <v>386</v>
      </c>
      <c r="B140" s="165" t="s">
        <v>5</v>
      </c>
      <c r="C140" s="165" t="s">
        <v>387</v>
      </c>
      <c r="D140" s="165" t="s">
        <v>388</v>
      </c>
      <c r="E140" s="448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51"/>
      <c r="X140" s="366"/>
      <c r="Y140" s="366"/>
      <c r="Z140" s="366"/>
      <c r="AA140" s="366"/>
      <c r="AB140" s="366"/>
    </row>
    <row r="141" spans="1:28" ht="27.6">
      <c r="A141" s="166" t="s">
        <v>389</v>
      </c>
      <c r="B141" s="167" t="s">
        <v>147</v>
      </c>
      <c r="C141" s="168" t="s">
        <v>390</v>
      </c>
      <c r="D141" s="169" t="s">
        <v>391</v>
      </c>
      <c r="E141" s="170">
        <f aca="true" t="shared" si="32" ref="E141:E146">SUMIF($C$7:$C$139,"*Provincia "&amp;$C141&amp;"*",E$7:E$139)</f>
        <v>496.93386383348013</v>
      </c>
      <c r="F141" s="170">
        <f aca="true" t="shared" si="33" ref="F141:V146">SUMIF($C$7:$C$139,"*Provincia "&amp;$C141&amp;"*",F$7:F$139)</f>
        <v>7.312112091540373</v>
      </c>
      <c r="G141" s="170">
        <f t="shared" si="33"/>
        <v>79.68988740498595</v>
      </c>
      <c r="H141" s="170">
        <f t="shared" si="33"/>
        <v>174.62757435162334</v>
      </c>
      <c r="I141" s="170">
        <f t="shared" si="33"/>
        <v>66.50809580887372</v>
      </c>
      <c r="J141" s="170">
        <f t="shared" si="33"/>
        <v>243.43410764572474</v>
      </c>
      <c r="K141" s="170">
        <f t="shared" si="33"/>
        <v>42.63691056427175</v>
      </c>
      <c r="L141" s="170">
        <f t="shared" si="33"/>
        <v>29.685075118703875</v>
      </c>
      <c r="M141" s="170">
        <f t="shared" si="33"/>
        <v>189.73482661282983</v>
      </c>
      <c r="N141" s="170">
        <f t="shared" si="33"/>
        <v>139.59753134781562</v>
      </c>
      <c r="O141" s="170">
        <f t="shared" si="33"/>
        <v>240.42937693448664</v>
      </c>
      <c r="P141" s="291">
        <f t="shared" si="33"/>
        <v>47.72164809264079</v>
      </c>
      <c r="Q141" s="295">
        <f t="shared" si="33"/>
        <v>504.24597592502056</v>
      </c>
      <c r="R141" s="245">
        <f t="shared" si="33"/>
        <v>254.31746175660928</v>
      </c>
      <c r="S141" s="296">
        <f t="shared" si="33"/>
        <v>999.7475721253471</v>
      </c>
      <c r="T141" s="294">
        <f t="shared" si="33"/>
        <v>1758.3110098069767</v>
      </c>
      <c r="U141" s="170">
        <f t="shared" si="33"/>
        <v>178.35817830165504</v>
      </c>
      <c r="V141" s="188">
        <f t="shared" si="33"/>
        <v>1982.498174752615</v>
      </c>
      <c r="W141" s="187">
        <f t="shared" si="28"/>
        <v>0.015296196110914593</v>
      </c>
      <c r="X141" s="372">
        <f aca="true" t="shared" si="34" ref="X141:X146">SUMIF($C$7:$C$139,"*Provincia "&amp;$C141&amp;"*",X$7:X$139)</f>
        <v>133903</v>
      </c>
      <c r="Y141" s="376">
        <f t="shared" si="29"/>
        <v>13131.229395958095</v>
      </c>
      <c r="Z141" s="375">
        <f t="shared" si="30"/>
        <v>14805.47989778134</v>
      </c>
      <c r="AA141" s="383">
        <f t="shared" si="31"/>
        <v>4.118305388304718</v>
      </c>
      <c r="AB141" s="383">
        <f t="shared" si="31"/>
        <v>4.170422488968176</v>
      </c>
    </row>
    <row r="142" spans="1:28" ht="15">
      <c r="A142" s="147" t="s">
        <v>392</v>
      </c>
      <c r="B142" s="148" t="s">
        <v>393</v>
      </c>
      <c r="C142" s="149" t="s">
        <v>419</v>
      </c>
      <c r="D142" s="114" t="s">
        <v>394</v>
      </c>
      <c r="E142" s="152">
        <f t="shared" si="32"/>
        <v>660.0818780357274</v>
      </c>
      <c r="F142" s="152">
        <f aca="true" t="shared" si="35" ref="F142:T142">SUMIF($C$7:$C$139,"*Provincia "&amp;$C142&amp;"*",F$7:F$139)</f>
        <v>2.816920160225482</v>
      </c>
      <c r="G142" s="152">
        <f t="shared" si="35"/>
        <v>201.69295230483436</v>
      </c>
      <c r="H142" s="152">
        <f t="shared" si="35"/>
        <v>135.53473076702392</v>
      </c>
      <c r="I142" s="152">
        <f t="shared" si="35"/>
        <v>64.86201855873854</v>
      </c>
      <c r="J142" s="152">
        <f t="shared" si="35"/>
        <v>182.842504771132</v>
      </c>
      <c r="K142" s="152">
        <f t="shared" si="35"/>
        <v>37.73329962313294</v>
      </c>
      <c r="L142" s="152">
        <f t="shared" si="35"/>
        <v>29.886773513989077</v>
      </c>
      <c r="M142" s="152">
        <f t="shared" si="35"/>
        <v>155.2167071604364</v>
      </c>
      <c r="N142" s="152">
        <f t="shared" si="35"/>
        <v>128.17976568310758</v>
      </c>
      <c r="O142" s="152">
        <f t="shared" si="35"/>
        <v>216.35601051759892</v>
      </c>
      <c r="P142" s="292">
        <f t="shared" si="35"/>
        <v>42.362551624520776</v>
      </c>
      <c r="Q142" s="297">
        <f t="shared" si="35"/>
        <v>662.8987981959528</v>
      </c>
      <c r="R142" s="243">
        <f t="shared" si="35"/>
        <v>337.22768307185834</v>
      </c>
      <c r="S142" s="143">
        <f t="shared" si="35"/>
        <v>857.4396314526563</v>
      </c>
      <c r="T142" s="249">
        <f t="shared" si="35"/>
        <v>1857.5661127204676</v>
      </c>
      <c r="U142" s="152">
        <f t="shared" si="33"/>
        <v>188.55184030142274</v>
      </c>
      <c r="V142" s="181">
        <f t="shared" si="33"/>
        <v>2095.803434830741</v>
      </c>
      <c r="W142" s="185">
        <f t="shared" si="28"/>
        <v>0.016170416072690583</v>
      </c>
      <c r="X142" s="373">
        <f t="shared" si="34"/>
        <v>130512</v>
      </c>
      <c r="Y142" s="377">
        <f t="shared" si="29"/>
        <v>14232.914312250732</v>
      </c>
      <c r="Z142" s="369">
        <f t="shared" si="30"/>
        <v>16058.319808375787</v>
      </c>
      <c r="AA142" s="384">
        <f t="shared" si="31"/>
        <v>4.1532938347393635</v>
      </c>
      <c r="AB142" s="384">
        <f t="shared" si="31"/>
        <v>4.205700102827844</v>
      </c>
    </row>
    <row r="143" spans="1:28" ht="15">
      <c r="A143" s="147" t="s">
        <v>395</v>
      </c>
      <c r="B143" s="148" t="s">
        <v>147</v>
      </c>
      <c r="C143" s="149" t="s">
        <v>396</v>
      </c>
      <c r="D143" s="114" t="s">
        <v>397</v>
      </c>
      <c r="E143" s="152">
        <f t="shared" si="32"/>
        <v>371.378258331458</v>
      </c>
      <c r="F143" s="152">
        <f t="shared" si="33"/>
        <v>2.8113719411848894</v>
      </c>
      <c r="G143" s="152">
        <f t="shared" si="33"/>
        <v>137.22451485108346</v>
      </c>
      <c r="H143" s="152">
        <f t="shared" si="33"/>
        <v>101.88495957561072</v>
      </c>
      <c r="I143" s="152">
        <f t="shared" si="33"/>
        <v>43.52476819853287</v>
      </c>
      <c r="J143" s="152">
        <f t="shared" si="33"/>
        <v>207.4895133836371</v>
      </c>
      <c r="K143" s="152">
        <f t="shared" si="33"/>
        <v>38.36155359637214</v>
      </c>
      <c r="L143" s="152">
        <f t="shared" si="33"/>
        <v>36.50834737053978</v>
      </c>
      <c r="M143" s="152">
        <f t="shared" si="33"/>
        <v>142.11539574602872</v>
      </c>
      <c r="N143" s="152">
        <f t="shared" si="33"/>
        <v>120.27671448505059</v>
      </c>
      <c r="O143" s="152">
        <f t="shared" si="33"/>
        <v>217.96267856609788</v>
      </c>
      <c r="P143" s="292">
        <f t="shared" si="33"/>
        <v>38.38024792971128</v>
      </c>
      <c r="Q143" s="297">
        <f t="shared" si="33"/>
        <v>374.1896302726429</v>
      </c>
      <c r="R143" s="243">
        <f t="shared" si="33"/>
        <v>239.10947442669416</v>
      </c>
      <c r="S143" s="143">
        <f t="shared" si="33"/>
        <v>844.6192192759703</v>
      </c>
      <c r="T143" s="249">
        <f t="shared" si="33"/>
        <v>1457.9183239753074</v>
      </c>
      <c r="U143" s="152">
        <f t="shared" si="33"/>
        <v>147.12315942292187</v>
      </c>
      <c r="V143" s="181">
        <f t="shared" si="33"/>
        <v>1635.3127031644653</v>
      </c>
      <c r="W143" s="185">
        <f t="shared" si="28"/>
        <v>0.012617446073257996</v>
      </c>
      <c r="X143" s="373">
        <f t="shared" si="34"/>
        <v>118557</v>
      </c>
      <c r="Y143" s="377">
        <f t="shared" si="29"/>
        <v>12297.193113652567</v>
      </c>
      <c r="Z143" s="369">
        <f t="shared" si="30"/>
        <v>13793.4723648917</v>
      </c>
      <c r="AA143" s="384">
        <f t="shared" si="31"/>
        <v>4.089805993198412</v>
      </c>
      <c r="AB143" s="384">
        <f t="shared" si="31"/>
        <v>4.139673609111332</v>
      </c>
    </row>
    <row r="144" spans="1:28" ht="15">
      <c r="A144" s="147" t="s">
        <v>398</v>
      </c>
      <c r="B144" s="148" t="s">
        <v>118</v>
      </c>
      <c r="C144" s="149" t="s">
        <v>399</v>
      </c>
      <c r="D144" s="114" t="s">
        <v>400</v>
      </c>
      <c r="E144" s="152">
        <f t="shared" si="32"/>
        <v>418.0040481621114</v>
      </c>
      <c r="F144" s="152">
        <f t="shared" si="33"/>
        <v>12.870352451068747</v>
      </c>
      <c r="G144" s="152">
        <f t="shared" si="33"/>
        <v>312.12885553495994</v>
      </c>
      <c r="H144" s="152">
        <f t="shared" si="33"/>
        <v>71.71813188461374</v>
      </c>
      <c r="I144" s="152">
        <f t="shared" si="33"/>
        <v>76.35270664417772</v>
      </c>
      <c r="J144" s="152">
        <f t="shared" si="33"/>
        <v>111.76369603100991</v>
      </c>
      <c r="K144" s="152">
        <f t="shared" si="33"/>
        <v>23.052007494216916</v>
      </c>
      <c r="L144" s="152">
        <f t="shared" si="33"/>
        <v>20.478975773069088</v>
      </c>
      <c r="M144" s="152">
        <f t="shared" si="33"/>
        <v>88.68017344261438</v>
      </c>
      <c r="N144" s="152">
        <f t="shared" si="33"/>
        <v>87.09280642473593</v>
      </c>
      <c r="O144" s="152">
        <f t="shared" si="33"/>
        <v>111.89957961669475</v>
      </c>
      <c r="P144" s="292">
        <f t="shared" si="33"/>
        <v>22.200825069905072</v>
      </c>
      <c r="Q144" s="297">
        <f t="shared" si="33"/>
        <v>430.8744006131802</v>
      </c>
      <c r="R144" s="243">
        <f t="shared" si="33"/>
        <v>383.8469874195737</v>
      </c>
      <c r="S144" s="143">
        <f t="shared" si="33"/>
        <v>541.5207704964237</v>
      </c>
      <c r="T144" s="249">
        <f t="shared" si="33"/>
        <v>1356.2421585291777</v>
      </c>
      <c r="U144" s="152">
        <f t="shared" si="33"/>
        <v>136.34720219222453</v>
      </c>
      <c r="V144" s="181">
        <f t="shared" si="33"/>
        <v>1515.5351207572298</v>
      </c>
      <c r="W144" s="185">
        <f t="shared" si="28"/>
        <v>0.01169328815295074</v>
      </c>
      <c r="X144" s="373">
        <f t="shared" si="34"/>
        <v>75931</v>
      </c>
      <c r="Y144" s="377">
        <f t="shared" si="29"/>
        <v>17861.507928634914</v>
      </c>
      <c r="Z144" s="369">
        <f t="shared" si="30"/>
        <v>19959.372598243535</v>
      </c>
      <c r="AA144" s="384">
        <f t="shared" si="31"/>
        <v>4.251918120702621</v>
      </c>
      <c r="AB144" s="384">
        <f t="shared" si="31"/>
        <v>4.300146885578444</v>
      </c>
    </row>
    <row r="145" spans="1:28" ht="41.4">
      <c r="A145" s="147" t="s">
        <v>401</v>
      </c>
      <c r="B145" s="148" t="s">
        <v>118</v>
      </c>
      <c r="C145" s="149" t="s">
        <v>420</v>
      </c>
      <c r="D145" s="114" t="s">
        <v>402</v>
      </c>
      <c r="E145" s="152">
        <f t="shared" si="32"/>
        <v>488.56522821741453</v>
      </c>
      <c r="F145" s="152">
        <f t="shared" si="33"/>
        <v>1.1673679837124045</v>
      </c>
      <c r="G145" s="152">
        <f t="shared" si="33"/>
        <v>265.4008723341777</v>
      </c>
      <c r="H145" s="152">
        <f t="shared" si="33"/>
        <v>277.56668982835964</v>
      </c>
      <c r="I145" s="152">
        <f t="shared" si="33"/>
        <v>240.9674644808567</v>
      </c>
      <c r="J145" s="152">
        <f t="shared" si="33"/>
        <v>511.39417826326616</v>
      </c>
      <c r="K145" s="152">
        <f t="shared" si="33"/>
        <v>92.32596778783696</v>
      </c>
      <c r="L145" s="152">
        <f t="shared" si="33"/>
        <v>66.10319563490651</v>
      </c>
      <c r="M145" s="152">
        <f t="shared" si="33"/>
        <v>442.7945900848511</v>
      </c>
      <c r="N145" s="152">
        <f t="shared" si="33"/>
        <v>293.19557377930084</v>
      </c>
      <c r="O145" s="152">
        <f t="shared" si="33"/>
        <v>443.01206963695097</v>
      </c>
      <c r="P145" s="292">
        <f t="shared" si="33"/>
        <v>101.13160142200537</v>
      </c>
      <c r="Q145" s="297">
        <f t="shared" si="33"/>
        <v>489.73259620112685</v>
      </c>
      <c r="R145" s="243">
        <f t="shared" si="33"/>
        <v>542.9675621625374</v>
      </c>
      <c r="S145" s="143">
        <f t="shared" si="33"/>
        <v>2190.9246410899755</v>
      </c>
      <c r="T145" s="249">
        <f t="shared" si="33"/>
        <v>3223.6247994536393</v>
      </c>
      <c r="U145" s="152">
        <f t="shared" si="33"/>
        <v>323.5162124547311</v>
      </c>
      <c r="V145" s="181">
        <f t="shared" si="33"/>
        <v>3595.967956892276</v>
      </c>
      <c r="W145" s="185">
        <f t="shared" si="28"/>
        <v>0.02774511057698848</v>
      </c>
      <c r="X145" s="373">
        <f t="shared" si="34"/>
        <v>203356</v>
      </c>
      <c r="Y145" s="377">
        <f t="shared" si="29"/>
        <v>15852.125334160975</v>
      </c>
      <c r="Z145" s="369">
        <f t="shared" si="30"/>
        <v>17683.117079861306</v>
      </c>
      <c r="AA145" s="384">
        <f t="shared" si="31"/>
        <v>4.200087497406747</v>
      </c>
      <c r="AB145" s="384">
        <f t="shared" si="31"/>
        <v>4.247558822400042</v>
      </c>
    </row>
    <row r="146" spans="1:28" ht="15" thickBot="1">
      <c r="A146" s="171" t="s">
        <v>403</v>
      </c>
      <c r="B146" s="172" t="s">
        <v>58</v>
      </c>
      <c r="C146" s="173" t="s">
        <v>404</v>
      </c>
      <c r="D146" s="122" t="s">
        <v>405</v>
      </c>
      <c r="E146" s="174">
        <f t="shared" si="32"/>
        <v>137.4750063140294</v>
      </c>
      <c r="F146" s="174">
        <f t="shared" si="33"/>
        <v>713.3320170676999</v>
      </c>
      <c r="G146" s="174">
        <f t="shared" si="33"/>
        <v>43.46398045642709</v>
      </c>
      <c r="H146" s="174">
        <f t="shared" si="33"/>
        <v>50.58665436569396</v>
      </c>
      <c r="I146" s="174">
        <f t="shared" si="33"/>
        <v>46.657473939249634</v>
      </c>
      <c r="J146" s="174">
        <f t="shared" si="33"/>
        <v>175.44536807775899</v>
      </c>
      <c r="K146" s="174">
        <f t="shared" si="33"/>
        <v>31.62949295346077</v>
      </c>
      <c r="L146" s="174">
        <f t="shared" si="33"/>
        <v>18.73300798878673</v>
      </c>
      <c r="M146" s="174">
        <f t="shared" si="33"/>
        <v>104.48829583409517</v>
      </c>
      <c r="N146" s="174">
        <f t="shared" si="33"/>
        <v>149.11528328781148</v>
      </c>
      <c r="O146" s="174">
        <f t="shared" si="33"/>
        <v>169.8791524317076</v>
      </c>
      <c r="P146" s="293">
        <f t="shared" si="33"/>
        <v>48.068900472584055</v>
      </c>
      <c r="Q146" s="298">
        <f t="shared" si="33"/>
        <v>850.8070233817292</v>
      </c>
      <c r="R146" s="244">
        <f t="shared" si="33"/>
        <v>94.05063482212105</v>
      </c>
      <c r="S146" s="163">
        <f t="shared" si="33"/>
        <v>744.0169749854545</v>
      </c>
      <c r="T146" s="284">
        <f t="shared" si="33"/>
        <v>1688.8746331893046</v>
      </c>
      <c r="U146" s="174">
        <f t="shared" si="33"/>
        <v>184.87571288514206</v>
      </c>
      <c r="V146" s="182">
        <f t="shared" si="33"/>
        <v>2054.942318402915</v>
      </c>
      <c r="W146" s="186">
        <f t="shared" si="28"/>
        <v>0.015855147358625345</v>
      </c>
      <c r="X146" s="374">
        <f t="shared" si="34"/>
        <v>110343</v>
      </c>
      <c r="Y146" s="378">
        <f t="shared" si="29"/>
        <v>15305.679863600815</v>
      </c>
      <c r="Z146" s="370">
        <f t="shared" si="30"/>
        <v>18623.223207660794</v>
      </c>
      <c r="AA146" s="385">
        <f t="shared" si="31"/>
        <v>4.184852625305623</v>
      </c>
      <c r="AB146" s="385">
        <f t="shared" si="31"/>
        <v>4.2700548485119905</v>
      </c>
    </row>
    <row r="147" spans="1:28" ht="15" thickBot="1">
      <c r="A147" s="164" t="s">
        <v>406</v>
      </c>
      <c r="B147" s="165" t="s">
        <v>5</v>
      </c>
      <c r="C147" s="165" t="s">
        <v>407</v>
      </c>
      <c r="D147" s="165" t="s">
        <v>408</v>
      </c>
      <c r="E147" s="434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50"/>
      <c r="X147" s="367"/>
      <c r="Y147" s="367"/>
      <c r="Z147" s="367"/>
      <c r="AA147" s="367"/>
      <c r="AB147" s="367"/>
    </row>
    <row r="148" spans="1:28" ht="15">
      <c r="A148" s="175" t="s">
        <v>409</v>
      </c>
      <c r="B148" s="169" t="s">
        <v>39</v>
      </c>
      <c r="C148" s="176" t="s">
        <v>368</v>
      </c>
      <c r="D148" s="169" t="s">
        <v>410</v>
      </c>
      <c r="E148" s="170">
        <f>SUMIF($C$7:$C$139,"*"&amp;$C148&amp;"*",E$7:E$139)</f>
        <v>166.08559327636112</v>
      </c>
      <c r="F148" s="170">
        <f aca="true" t="shared" si="36" ref="F148:V151">SUMIF($C$7:$C$139,"*"&amp;$C148&amp;"*",F$7:F$139)</f>
        <v>665.4832804967906</v>
      </c>
      <c r="G148" s="170">
        <f t="shared" si="36"/>
        <v>40.87349946294268</v>
      </c>
      <c r="H148" s="170">
        <f t="shared" si="36"/>
        <v>162.96332111272093</v>
      </c>
      <c r="I148" s="170">
        <f t="shared" si="36"/>
        <v>138.43051915323574</v>
      </c>
      <c r="J148" s="170">
        <f t="shared" si="36"/>
        <v>515.6879434620971</v>
      </c>
      <c r="K148" s="170">
        <f t="shared" si="36"/>
        <v>74.67274313696088</v>
      </c>
      <c r="L148" s="170">
        <f t="shared" si="36"/>
        <v>57.76358591584224</v>
      </c>
      <c r="M148" s="170">
        <f t="shared" si="36"/>
        <v>211.68562120960087</v>
      </c>
      <c r="N148" s="170">
        <f t="shared" si="36"/>
        <v>293.86691113870745</v>
      </c>
      <c r="O148" s="170">
        <f t="shared" si="36"/>
        <v>470.0348521521727</v>
      </c>
      <c r="P148" s="291">
        <f t="shared" si="36"/>
        <v>57.14867006461861</v>
      </c>
      <c r="Q148" s="295">
        <f t="shared" si="36"/>
        <v>831.5688737731517</v>
      </c>
      <c r="R148" s="245">
        <f t="shared" si="36"/>
        <v>203.83682057566364</v>
      </c>
      <c r="S148" s="296">
        <f t="shared" si="36"/>
        <v>1819.2908462332357</v>
      </c>
      <c r="T148" s="294">
        <f t="shared" si="36"/>
        <v>2854.696540582051</v>
      </c>
      <c r="U148" s="170">
        <f t="shared" si="36"/>
        <v>301.55906069375527</v>
      </c>
      <c r="V148" s="188">
        <f t="shared" si="36"/>
        <v>3351.9084499903665</v>
      </c>
      <c r="W148" s="187">
        <f t="shared" si="28"/>
        <v>0.02586204095914605</v>
      </c>
      <c r="X148" s="372">
        <f aca="true" t="shared" si="37" ref="X148:X151">SUMIF($C$7:$C$139,"*"&amp;$C148&amp;"*",X$7:X$139)</f>
        <v>255064</v>
      </c>
      <c r="Y148" s="376">
        <f t="shared" si="29"/>
        <v>11192.07940196206</v>
      </c>
      <c r="Z148" s="376">
        <f t="shared" si="30"/>
        <v>13141.440775610696</v>
      </c>
      <c r="AA148" s="383">
        <f t="shared" si="31"/>
        <v>4.048910782587385</v>
      </c>
      <c r="AB148" s="383">
        <f t="shared" si="31"/>
        <v>4.118642982164047</v>
      </c>
    </row>
    <row r="149" spans="1:28" ht="15">
      <c r="A149" s="118" t="s">
        <v>411</v>
      </c>
      <c r="B149" s="116" t="s">
        <v>118</v>
      </c>
      <c r="C149" s="115" t="s">
        <v>379</v>
      </c>
      <c r="D149" s="114" t="s">
        <v>412</v>
      </c>
      <c r="E149" s="152">
        <f>SUMIF($C$7:$C$139,"*"&amp;$C149&amp;"*",E$7:E$139)</f>
        <v>210.9027045274007</v>
      </c>
      <c r="F149" s="152">
        <f aca="true" t="shared" si="38" ref="F149:T149">SUMIF($C$7:$C$139,"*"&amp;$C149&amp;"*",F$7:F$139)</f>
        <v>0.8138726331709392</v>
      </c>
      <c r="G149" s="152">
        <f t="shared" si="38"/>
        <v>1390.3064721288142</v>
      </c>
      <c r="H149" s="152">
        <f t="shared" si="38"/>
        <v>664.5221996008372</v>
      </c>
      <c r="I149" s="152">
        <f t="shared" si="38"/>
        <v>403.91090046572384</v>
      </c>
      <c r="J149" s="152">
        <f t="shared" si="38"/>
        <v>643.2011829651229</v>
      </c>
      <c r="K149" s="152">
        <f t="shared" si="38"/>
        <v>108.76896151515274</v>
      </c>
      <c r="L149" s="152">
        <f t="shared" si="38"/>
        <v>91.77239178137532</v>
      </c>
      <c r="M149" s="152">
        <f t="shared" si="38"/>
        <v>392.03899014337685</v>
      </c>
      <c r="N149" s="152">
        <f t="shared" si="38"/>
        <v>351.84505149658946</v>
      </c>
      <c r="O149" s="152">
        <f t="shared" si="38"/>
        <v>447.6955049963925</v>
      </c>
      <c r="P149" s="292">
        <f t="shared" si="38"/>
        <v>91.74103574643269</v>
      </c>
      <c r="Q149" s="297">
        <f t="shared" si="38"/>
        <v>211.71657716057163</v>
      </c>
      <c r="R149" s="243">
        <f t="shared" si="38"/>
        <v>2054.8286717296514</v>
      </c>
      <c r="S149" s="143">
        <f t="shared" si="38"/>
        <v>2530.9740191101664</v>
      </c>
      <c r="T149" s="249">
        <f t="shared" si="38"/>
        <v>4797.519268000389</v>
      </c>
      <c r="U149" s="152">
        <f t="shared" si="36"/>
        <v>466.5036738609627</v>
      </c>
      <c r="V149" s="181">
        <f t="shared" si="36"/>
        <v>5185.31133109537</v>
      </c>
      <c r="W149" s="185">
        <f t="shared" si="28"/>
        <v>0.04000787492602848</v>
      </c>
      <c r="X149" s="373">
        <f t="shared" si="37"/>
        <v>264305</v>
      </c>
      <c r="Y149" s="377">
        <f t="shared" si="29"/>
        <v>18151.451043303718</v>
      </c>
      <c r="Z149" s="377">
        <f t="shared" si="30"/>
        <v>19618.66529613655</v>
      </c>
      <c r="AA149" s="384">
        <f t="shared" si="31"/>
        <v>4.258911348650949</v>
      </c>
      <c r="AB149" s="384">
        <f t="shared" si="31"/>
        <v>4.292669457975629</v>
      </c>
    </row>
    <row r="150" spans="1:28" ht="27.6">
      <c r="A150" s="118" t="s">
        <v>413</v>
      </c>
      <c r="B150" s="116" t="s">
        <v>95</v>
      </c>
      <c r="C150" s="115" t="s">
        <v>375</v>
      </c>
      <c r="D150" s="114" t="s">
        <v>414</v>
      </c>
      <c r="E150" s="152">
        <f>SUMIF($C$7:$C$139,"*"&amp;$C150&amp;"*",E$7:E$139)</f>
        <v>218.4504128527658</v>
      </c>
      <c r="F150" s="152">
        <f t="shared" si="36"/>
        <v>28.449960445816913</v>
      </c>
      <c r="G150" s="152">
        <f t="shared" si="36"/>
        <v>20.31679681997163</v>
      </c>
      <c r="H150" s="152">
        <f t="shared" si="36"/>
        <v>97.21870892364134</v>
      </c>
      <c r="I150" s="152">
        <f t="shared" si="36"/>
        <v>31.26057666084315</v>
      </c>
      <c r="J150" s="152">
        <f t="shared" si="36"/>
        <v>185.18317034286503</v>
      </c>
      <c r="K150" s="152">
        <f t="shared" si="36"/>
        <v>34.42634069111754</v>
      </c>
      <c r="L150" s="152">
        <f t="shared" si="36"/>
        <v>26.853166886193513</v>
      </c>
      <c r="M150" s="152">
        <f t="shared" si="36"/>
        <v>160.5050122457712</v>
      </c>
      <c r="N150" s="152">
        <f t="shared" si="36"/>
        <v>117.58245730972384</v>
      </c>
      <c r="O150" s="152">
        <f t="shared" si="36"/>
        <v>232.85342857148802</v>
      </c>
      <c r="P150" s="292">
        <f t="shared" si="36"/>
        <v>38.66438202975004</v>
      </c>
      <c r="Q150" s="297">
        <f t="shared" si="36"/>
        <v>246.9003732985827</v>
      </c>
      <c r="R150" s="243">
        <f t="shared" si="36"/>
        <v>117.53550574361297</v>
      </c>
      <c r="S150" s="143">
        <f t="shared" si="36"/>
        <v>827.3285347377524</v>
      </c>
      <c r="T150" s="249">
        <f t="shared" si="36"/>
        <v>1191.764413779948</v>
      </c>
      <c r="U150" s="152">
        <f t="shared" si="36"/>
        <v>120.75752661419966</v>
      </c>
      <c r="V150" s="181">
        <f t="shared" si="36"/>
        <v>1342.251730874094</v>
      </c>
      <c r="W150" s="185">
        <f t="shared" si="28"/>
        <v>0.01035629992861239</v>
      </c>
      <c r="X150" s="373">
        <f t="shared" si="37"/>
        <v>126060</v>
      </c>
      <c r="Y150" s="377">
        <f t="shared" si="29"/>
        <v>9453.945849436363</v>
      </c>
      <c r="Z150" s="377">
        <f t="shared" si="30"/>
        <v>10647.721171458781</v>
      </c>
      <c r="AA150" s="384">
        <f t="shared" si="31"/>
        <v>3.9756131104104817</v>
      </c>
      <c r="AB150" s="384">
        <f t="shared" si="31"/>
        <v>4.027256669881875</v>
      </c>
    </row>
    <row r="151" spans="1:28" ht="42" thickBot="1">
      <c r="A151" s="119" t="s">
        <v>415</v>
      </c>
      <c r="B151" s="120" t="s">
        <v>176</v>
      </c>
      <c r="C151" s="121" t="s">
        <v>416</v>
      </c>
      <c r="D151" s="122" t="s">
        <v>417</v>
      </c>
      <c r="E151" s="174">
        <f>SUMIF($C$7:$C$139,"*"&amp;$C151&amp;"*",E$7:E$139)</f>
        <v>2057.0901840324655</v>
      </c>
      <c r="F151" s="174">
        <f t="shared" si="36"/>
        <v>40.781813518244014</v>
      </c>
      <c r="G151" s="174">
        <f t="shared" si="36"/>
        <v>211.99908992648707</v>
      </c>
      <c r="H151" s="174">
        <f t="shared" si="36"/>
        <v>505.6294947720412</v>
      </c>
      <c r="I151" s="174">
        <f t="shared" si="36"/>
        <v>228.21534417834482</v>
      </c>
      <c r="J151" s="174">
        <f t="shared" si="36"/>
        <v>1230.3271689688443</v>
      </c>
      <c r="K151" s="174">
        <f t="shared" si="36"/>
        <v>190.03701158917212</v>
      </c>
      <c r="L151" s="174">
        <f t="shared" si="36"/>
        <v>174.21305701451632</v>
      </c>
      <c r="M151" s="174">
        <f t="shared" si="36"/>
        <v>451.2970727866965</v>
      </c>
      <c r="N151" s="174">
        <f t="shared" si="36"/>
        <v>574.2082630707858</v>
      </c>
      <c r="O151" s="174">
        <f t="shared" si="36"/>
        <v>1102.3825506617004</v>
      </c>
      <c r="P151" s="293">
        <f t="shared" si="36"/>
        <v>153.73199542489627</v>
      </c>
      <c r="Q151" s="298">
        <f t="shared" si="36"/>
        <v>2097.8719975507097</v>
      </c>
      <c r="R151" s="244">
        <f t="shared" si="36"/>
        <v>717.6285846985281</v>
      </c>
      <c r="S151" s="163">
        <f t="shared" si="36"/>
        <v>4104.4124636949555</v>
      </c>
      <c r="T151" s="284">
        <f t="shared" si="36"/>
        <v>6919.913045944195</v>
      </c>
      <c r="U151" s="174">
        <f t="shared" si="36"/>
        <v>707.6389668477085</v>
      </c>
      <c r="V151" s="182">
        <f t="shared" si="36"/>
        <v>7865.593665557929</v>
      </c>
      <c r="W151" s="186">
        <f t="shared" si="28"/>
        <v>0.060687906182892166</v>
      </c>
      <c r="X151" s="374">
        <f t="shared" si="37"/>
        <v>514423</v>
      </c>
      <c r="Y151" s="378">
        <f t="shared" si="29"/>
        <v>13451.795596122636</v>
      </c>
      <c r="Z151" s="378">
        <f t="shared" si="30"/>
        <v>15290.12829044955</v>
      </c>
      <c r="AA151" s="385">
        <f t="shared" si="31"/>
        <v>4.128780259464002</v>
      </c>
      <c r="AB151" s="385">
        <f t="shared" si="31"/>
        <v>4.184411129336492</v>
      </c>
    </row>
    <row r="152" spans="3:28" ht="15"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</row>
    <row r="153" spans="3:28" ht="15">
      <c r="C153" s="150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5"/>
      <c r="X153" s="155"/>
      <c r="Y153" s="155"/>
      <c r="Z153" s="155"/>
      <c r="AA153" s="155"/>
      <c r="AB153" s="155"/>
    </row>
    <row r="154" spans="3:28" ht="15">
      <c r="C154" s="151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5"/>
      <c r="X154" s="155"/>
      <c r="Y154" s="155"/>
      <c r="Z154" s="155"/>
      <c r="AA154" s="155"/>
      <c r="AB154" s="155"/>
    </row>
    <row r="155" spans="3:28" ht="15">
      <c r="C155" s="155"/>
      <c r="D155" s="155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5"/>
      <c r="X155" s="155"/>
      <c r="Y155" s="155"/>
      <c r="Z155" s="155"/>
      <c r="AA155" s="155"/>
      <c r="AB155" s="155"/>
    </row>
    <row r="156" spans="3:28" ht="15">
      <c r="C156" s="155"/>
      <c r="D156" s="155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5"/>
      <c r="X156" s="155"/>
      <c r="Y156" s="155"/>
      <c r="Z156" s="155"/>
      <c r="AA156" s="155"/>
      <c r="AB156" s="155"/>
    </row>
    <row r="157" spans="3:28" ht="15">
      <c r="C157" s="155"/>
      <c r="D157" s="155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5"/>
      <c r="X157" s="155"/>
      <c r="Y157" s="155"/>
      <c r="Z157" s="155"/>
      <c r="AA157" s="155"/>
      <c r="AB157" s="155"/>
    </row>
    <row r="158" spans="3:28" ht="15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</row>
    <row r="159" spans="3:28" ht="15"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</row>
    <row r="160" spans="3:28" ht="15"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</row>
    <row r="161" spans="3:28" ht="15"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</row>
    <row r="162" spans="3:28" ht="15"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3:28" ht="15"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</sheetData>
  <protectedRanges>
    <protectedRange sqref="A140:D140 B141:D146 A147:D147 D149:D151 B149:B151" name="Rango1"/>
    <protectedRange sqref="A141" name="Rango1_1"/>
    <protectedRange sqref="A142:A146 A148:A151" name="Rango1_2"/>
  </protectedRanges>
  <autoFilter ref="A4:V151"/>
  <mergeCells count="20">
    <mergeCell ref="AD19:AI19"/>
    <mergeCell ref="A1:V1"/>
    <mergeCell ref="A2:V2"/>
    <mergeCell ref="E140:W140"/>
    <mergeCell ref="E147:W147"/>
    <mergeCell ref="AD4:AI4"/>
    <mergeCell ref="AD5:AI5"/>
    <mergeCell ref="AD6:AI6"/>
    <mergeCell ref="AD7:AI7"/>
    <mergeCell ref="AD8:AI8"/>
    <mergeCell ref="AD9:AI9"/>
    <mergeCell ref="AD10:AI10"/>
    <mergeCell ref="AD11:AI11"/>
    <mergeCell ref="AD12:AI12"/>
    <mergeCell ref="AD13:AI13"/>
    <mergeCell ref="AD14:AI14"/>
    <mergeCell ref="AD15:AI15"/>
    <mergeCell ref="AD16:AI16"/>
    <mergeCell ref="AD17:AI17"/>
    <mergeCell ref="AD18:AI18"/>
  </mergeCells>
  <dataValidations count="1">
    <dataValidation type="list" allowBlank="1" showInputMessage="1" showErrorMessage="1" prompt="Seleccione el año del cual desea los resultados" sqref="W2:AB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="55" zoomScaleNormal="55" workbookViewId="0" topLeftCell="A22">
      <selection activeCell="V2" sqref="V2"/>
    </sheetView>
  </sheetViews>
  <sheetFormatPr defaultColWidth="11.421875" defaultRowHeight="15"/>
  <cols>
    <col min="1" max="1" width="13.28125" style="0" customWidth="1"/>
    <col min="2" max="2" width="17.8515625" style="0" bestFit="1" customWidth="1"/>
    <col min="3" max="21" width="15.28125" style="0" customWidth="1"/>
  </cols>
  <sheetData>
    <row r="1" spans="1:28" ht="23.4">
      <c r="A1" s="446" t="s">
        <v>483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177" t="s">
        <v>418</v>
      </c>
      <c r="X1" s="242" t="str">
        <f>"Distribución del Valor Agregado, actividades primarias por subregión del año "&amp;V2</f>
        <v>Distribución del Valor Agregado, actividades primarias por subregión del año 2016</v>
      </c>
      <c r="Y1" s="242" t="str">
        <f>"Distribución del Valor Agregado, actividades secundarias por subregión del año "&amp;V2</f>
        <v>Distribución del Valor Agregado, actividades secundarias por subregión del año 2016</v>
      </c>
      <c r="Z1" s="242" t="str">
        <f>"Distribución del Valor Agregado, actividades terciarias por subregión del año "&amp;V2</f>
        <v>Distribución del Valor Agregado, actividades terciarias por subregión del año 2016</v>
      </c>
      <c r="AA1" s="242" t="str">
        <f>"Distribución por subregión del Valor Agregado por actividades primarias, secundarias y terciarias por subregión del año "&amp;V2</f>
        <v>Distribución por subregión del Valor Agregado por actividades primarias, secundarias y terciarias por subregión del año 2016</v>
      </c>
      <c r="AB1" s="242"/>
    </row>
    <row r="2" spans="1:22" ht="58.2" customHeight="1" thickBot="1">
      <c r="A2" s="447" t="str">
        <f>"Valor Agregado por grandes ramas de actividad, sector Económico y PIB para los 9 subregiones de Antioquia año: "&amp;V2&amp;"
Cifras a precios corrientes ,  Miles de  millones de pesos"</f>
        <v>Valor Agregado por grandes ramas de actividad, sector Económico y PIB para los 9 subregiones de Antioquia año: 2016
Cifras a precios corrientes , 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178">
        <v>2016</v>
      </c>
    </row>
    <row r="3" ht="15" thickBot="1"/>
    <row r="4" spans="1:20" ht="288" thickBot="1">
      <c r="A4" s="123" t="s">
        <v>427</v>
      </c>
      <c r="B4" s="124" t="s">
        <v>360</v>
      </c>
      <c r="C4" s="16" t="s">
        <v>7</v>
      </c>
      <c r="D4" s="16" t="s">
        <v>8</v>
      </c>
      <c r="E4" s="16" t="s">
        <v>10</v>
      </c>
      <c r="F4" s="16" t="s">
        <v>11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254" t="s">
        <v>20</v>
      </c>
      <c r="O4" s="262" t="s">
        <v>9</v>
      </c>
      <c r="P4" s="134" t="s">
        <v>12</v>
      </c>
      <c r="Q4" s="138" t="s">
        <v>21</v>
      </c>
      <c r="R4" s="258" t="s">
        <v>317</v>
      </c>
      <c r="S4" s="16" t="s">
        <v>320</v>
      </c>
      <c r="T4" s="138" t="s">
        <v>318</v>
      </c>
    </row>
    <row r="5" spans="1:20" ht="15">
      <c r="A5" s="221" t="s">
        <v>22</v>
      </c>
      <c r="B5" s="219" t="s">
        <v>24</v>
      </c>
      <c r="C5" s="204">
        <f>SUMIFS('PIB-Mpal 2015-2020 Corrient '!H$5:H$760,'PIB-Mpal 2015-2020 Corrient '!$C$5:$C$760,$A5,'PIB-Mpal 2015-2020 Corrient '!$A$5:$A$760,$V$2)</f>
        <v>398.43293108224896</v>
      </c>
      <c r="D5" s="204">
        <f>SUMIFS('PIB-Mpal 2015-2020 Corrient '!I$5:I$760,'PIB-Mpal 2015-2020 Corrient '!$C$5:$C$760,$A5,'PIB-Mpal 2015-2020 Corrient '!$A$5:$A$760,$V$2)</f>
        <v>21.691958825105917</v>
      </c>
      <c r="E5" s="204">
        <f>SUMIFS('PIB-Mpal 2015-2020 Corrient '!K$5:K$760,'PIB-Mpal 2015-2020 Corrient '!$C$5:$C$760,$A5,'PIB-Mpal 2015-2020 Corrient '!$A$5:$A$760,$V$2)</f>
        <v>17097.350305199503</v>
      </c>
      <c r="F5" s="204">
        <f>SUMIFS('PIB-Mpal 2015-2020 Corrient '!L$5:L$760,'PIB-Mpal 2015-2020 Corrient '!$C$5:$C$760,$A5,'PIB-Mpal 2015-2020 Corrient '!$A$5:$A$760,$V$2)</f>
        <v>6910.95403351134</v>
      </c>
      <c r="G5" s="204">
        <f>SUMIFS('PIB-Mpal 2015-2020 Corrient '!N$5:N$760,'PIB-Mpal 2015-2020 Corrient '!$C$5:$C$760,$A5,'PIB-Mpal 2015-2020 Corrient '!$A$5:$A$760,$V$2)</f>
        <v>3271.1533533541956</v>
      </c>
      <c r="H5" s="204">
        <f>SUMIFS('PIB-Mpal 2015-2020 Corrient '!O$5:O$760,'PIB-Mpal 2015-2020 Corrient '!$C$5:$C$760,$A5,'PIB-Mpal 2015-2020 Corrient '!$A$5:$A$760,$V$2)</f>
        <v>15827.29506169454</v>
      </c>
      <c r="I5" s="204">
        <f>SUMIFS('PIB-Mpal 2015-2020 Corrient '!P$5:P$760,'PIB-Mpal 2015-2020 Corrient '!$C$5:$C$760,$A5,'PIB-Mpal 2015-2020 Corrient '!$A$5:$A$760,$V$2)</f>
        <v>2650.7832400984007</v>
      </c>
      <c r="J5" s="204">
        <f>SUMIFS('PIB-Mpal 2015-2020 Corrient '!Q$5:Q$760,'PIB-Mpal 2015-2020 Corrient '!$C$5:$C$760,$A5,'PIB-Mpal 2015-2020 Corrient '!$A$5:$A$760,$V$2)</f>
        <v>4796.566568604272</v>
      </c>
      <c r="K5" s="204">
        <f>SUMIFS('PIB-Mpal 2015-2020 Corrient '!R$5:R$760,'PIB-Mpal 2015-2020 Corrient '!$C$5:$C$760,$A5,'PIB-Mpal 2015-2020 Corrient '!$A$5:$A$760,$V$2)</f>
        <v>7831.867460474304</v>
      </c>
      <c r="L5" s="204">
        <f>SUMIFS('PIB-Mpal 2015-2020 Corrient '!S$5:S$760,'PIB-Mpal 2015-2020 Corrient '!$C$5:$C$760,$A5,'PIB-Mpal 2015-2020 Corrient '!$A$5:$A$760,$V$2)</f>
        <v>8176.6142502101</v>
      </c>
      <c r="M5" s="204">
        <f>SUMIFS('PIB-Mpal 2015-2020 Corrient '!T$5:T$760,'PIB-Mpal 2015-2020 Corrient '!$C$5:$C$760,$A5,'PIB-Mpal 2015-2020 Corrient '!$A$5:$A$760,$V$2)</f>
        <v>9729.226319024629</v>
      </c>
      <c r="N5" s="278">
        <f>SUMIFS('PIB-Mpal 2015-2020 Corrient '!U$5:U$760,'PIB-Mpal 2015-2020 Corrient '!$C$5:$C$760,$A5,'PIB-Mpal 2015-2020 Corrient '!$A$5:$A$760,$V$2)</f>
        <v>2239.7867336584</v>
      </c>
      <c r="O5" s="319">
        <f>SUMIFS('PIB-Mpal 2015-2020 Corrient '!J$5:J$760,'PIB-Mpal 2015-2020 Corrient '!$C$5:$C$760,$A5,'PIB-Mpal 2015-2020 Corrient '!$A$5:$A$760,$V$2)</f>
        <v>420.124889907355</v>
      </c>
      <c r="P5" s="192">
        <f>SUMIFS('PIB-Mpal 2015-2020 Corrient '!M$5:M$760,'PIB-Mpal 2015-2020 Corrient '!$C$5:$C$760,$A5,'PIB-Mpal 2015-2020 Corrient '!$A$5:$A$760,$V$2)</f>
        <v>24008.304338710845</v>
      </c>
      <c r="Q5" s="205">
        <f>SUMIFS('PIB-Mpal 2015-2020 Corrient '!V$5:V$760,'PIB-Mpal 2015-2020 Corrient '!$C$5:$C$760,$A5,'PIB-Mpal 2015-2020 Corrient '!$A$5:$A$760,$V$2)</f>
        <v>54520.137953405996</v>
      </c>
      <c r="R5" s="283">
        <f>SUMIFS('PIB-Mpal 2015-2020 Corrient '!W$5:W$760,'PIB-Mpal 2015-2020 Corrient '!$C$5:$C$760,$A5,'PIB-Mpal 2015-2020 Corrient '!$A$5:$A$760,$V$2)</f>
        <v>78948.56718202418</v>
      </c>
      <c r="S5" s="204">
        <f>SUMIFS('PIB-Mpal 2015-2020 Corrient '!X$5:X$760,'PIB-Mpal 2015-2020 Corrient '!$C$5:$C$760,$A5,'PIB-Mpal 2015-2020 Corrient '!$A$5:$A$760,$V$2)</f>
        <v>7368.920693959117</v>
      </c>
      <c r="T5" s="205">
        <f>SUMIFS('PIB-Mpal 2015-2020 Corrient '!Y$5:Y$760,'PIB-Mpal 2015-2020 Corrient '!$C$5:$C$760,$A5,'PIB-Mpal 2015-2020 Corrient '!$A$5:$A$760,$V$2)</f>
        <v>86317.48787598331</v>
      </c>
    </row>
    <row r="6" spans="1:20" ht="15">
      <c r="A6" s="222" t="s">
        <v>37</v>
      </c>
      <c r="B6" s="220" t="s">
        <v>39</v>
      </c>
      <c r="C6" s="141">
        <f>SUMIFS('PIB-Mpal 2015-2020 Corrient '!H$5:H$760,'PIB-Mpal 2015-2020 Corrient '!$C$5:$C$760,$A6,'PIB-Mpal 2015-2020 Corrient '!$A$5:$A$760,$V$2)</f>
        <v>202.70799691249434</v>
      </c>
      <c r="D6" s="141">
        <f>SUMIFS('PIB-Mpal 2015-2020 Corrient '!I$5:I$760,'PIB-Mpal 2015-2020 Corrient '!$C$5:$C$760,$A6,'PIB-Mpal 2015-2020 Corrient '!$A$5:$A$760,$V$2)</f>
        <v>1359.1476910120919</v>
      </c>
      <c r="E6" s="141">
        <f>SUMIFS('PIB-Mpal 2015-2020 Corrient '!K$5:K$760,'PIB-Mpal 2015-2020 Corrient '!$C$5:$C$760,$A6,'PIB-Mpal 2015-2020 Corrient '!$A$5:$A$760,$V$2)</f>
        <v>100.21923662176007</v>
      </c>
      <c r="F6" s="141">
        <f>SUMIFS('PIB-Mpal 2015-2020 Corrient '!L$5:L$760,'PIB-Mpal 2015-2020 Corrient '!$C$5:$C$760,$A6,'PIB-Mpal 2015-2020 Corrient '!$A$5:$A$760,$V$2)</f>
        <v>89.87684642415677</v>
      </c>
      <c r="G6" s="141">
        <f>SUMIFS('PIB-Mpal 2015-2020 Corrient '!N$5:N$760,'PIB-Mpal 2015-2020 Corrient '!$C$5:$C$760,$A6,'PIB-Mpal 2015-2020 Corrient '!$A$5:$A$760,$V$2)</f>
        <v>127.55480400287513</v>
      </c>
      <c r="H6" s="141">
        <f>SUMIFS('PIB-Mpal 2015-2020 Corrient '!O$5:O$760,'PIB-Mpal 2015-2020 Corrient '!$C$5:$C$760,$A6,'PIB-Mpal 2015-2020 Corrient '!$A$5:$A$760,$V$2)</f>
        <v>633.5007514588534</v>
      </c>
      <c r="I6" s="141">
        <f>SUMIFS('PIB-Mpal 2015-2020 Corrient '!P$5:P$760,'PIB-Mpal 2015-2020 Corrient '!$C$5:$C$760,$A6,'PIB-Mpal 2015-2020 Corrient '!$A$5:$A$760,$V$2)</f>
        <v>60.270669775497794</v>
      </c>
      <c r="J6" s="141">
        <f>SUMIFS('PIB-Mpal 2015-2020 Corrient '!Q$5:Q$760,'PIB-Mpal 2015-2020 Corrient '!$C$5:$C$760,$A6,'PIB-Mpal 2015-2020 Corrient '!$A$5:$A$760,$V$2)</f>
        <v>50.44842029910794</v>
      </c>
      <c r="K6" s="141">
        <f>SUMIFS('PIB-Mpal 2015-2020 Corrient '!R$5:R$760,'PIB-Mpal 2015-2020 Corrient '!$C$5:$C$760,$A6,'PIB-Mpal 2015-2020 Corrient '!$A$5:$A$760,$V$2)</f>
        <v>145.00092818900876</v>
      </c>
      <c r="L6" s="141">
        <f>SUMIFS('PIB-Mpal 2015-2020 Corrient '!S$5:S$760,'PIB-Mpal 2015-2020 Corrient '!$C$5:$C$760,$A6,'PIB-Mpal 2015-2020 Corrient '!$A$5:$A$760,$V$2)</f>
        <v>307.4637189613572</v>
      </c>
      <c r="M6" s="141">
        <f>SUMIFS('PIB-Mpal 2015-2020 Corrient '!T$5:T$760,'PIB-Mpal 2015-2020 Corrient '!$C$5:$C$760,$A6,'PIB-Mpal 2015-2020 Corrient '!$A$5:$A$760,$V$2)</f>
        <v>384.36197379324835</v>
      </c>
      <c r="N6" s="246">
        <f>SUMIFS('PIB-Mpal 2015-2020 Corrient '!U$5:U$760,'PIB-Mpal 2015-2020 Corrient '!$C$5:$C$760,$A6,'PIB-Mpal 2015-2020 Corrient '!$A$5:$A$760,$V$2)</f>
        <v>39.93068727153473</v>
      </c>
      <c r="O6" s="252">
        <f>SUMIFS('PIB-Mpal 2015-2020 Corrient '!J$5:J$760,'PIB-Mpal 2015-2020 Corrient '!$C$5:$C$760,$A6,'PIB-Mpal 2015-2020 Corrient '!$A$5:$A$760,$V$2)</f>
        <v>1561.8556879245864</v>
      </c>
      <c r="P6" s="142">
        <f>SUMIFS('PIB-Mpal 2015-2020 Corrient '!M$5:M$760,'PIB-Mpal 2015-2020 Corrient '!$C$5:$C$760,$A6,'PIB-Mpal 2015-2020 Corrient '!$A$5:$A$760,$V$2)</f>
        <v>190.09608304591686</v>
      </c>
      <c r="Q6" s="143">
        <f>SUMIFS('PIB-Mpal 2015-2020 Corrient '!V$5:V$760,'PIB-Mpal 2015-2020 Corrient '!$C$5:$C$760,$A6,'PIB-Mpal 2015-2020 Corrient '!$A$5:$A$760,$V$2)</f>
        <v>1748.4307735593152</v>
      </c>
      <c r="R6" s="249">
        <f>SUMIFS('PIB-Mpal 2015-2020 Corrient '!W$5:W$760,'PIB-Mpal 2015-2020 Corrient '!$C$5:$C$760,$A6,'PIB-Mpal 2015-2020 Corrient '!$A$5:$A$760,$V$2)</f>
        <v>3500.382544529818</v>
      </c>
      <c r="S6" s="141">
        <f>SUMIFS('PIB-Mpal 2015-2020 Corrient '!X$5:X$760,'PIB-Mpal 2015-2020 Corrient '!$C$5:$C$760,$A6,'PIB-Mpal 2015-2020 Corrient '!$A$5:$A$760,$V$2)</f>
        <v>326.7159503815028</v>
      </c>
      <c r="T6" s="143">
        <f>SUMIFS('PIB-Mpal 2015-2020 Corrient '!Y$5:Y$760,'PIB-Mpal 2015-2020 Corrient '!$C$5:$C$760,$A6,'PIB-Mpal 2015-2020 Corrient '!$A$5:$A$760,$V$2)</f>
        <v>3827.0984949113213</v>
      </c>
    </row>
    <row r="7" spans="1:20" ht="15">
      <c r="A7" s="222" t="s">
        <v>46</v>
      </c>
      <c r="B7" s="220" t="s">
        <v>48</v>
      </c>
      <c r="C7" s="141">
        <f>SUMIFS('PIB-Mpal 2015-2020 Corrient '!H$5:H$760,'PIB-Mpal 2015-2020 Corrient '!$C$5:$C$760,$A7,'PIB-Mpal 2015-2020 Corrient '!$A$5:$A$760,$V$2)</f>
        <v>135.82329652265048</v>
      </c>
      <c r="D7" s="141">
        <f>SUMIFS('PIB-Mpal 2015-2020 Corrient '!I$5:I$760,'PIB-Mpal 2015-2020 Corrient '!$C$5:$C$760,$A7,'PIB-Mpal 2015-2020 Corrient '!$A$5:$A$760,$V$2)</f>
        <v>617.2049935533178</v>
      </c>
      <c r="E7" s="141">
        <f>SUMIFS('PIB-Mpal 2015-2020 Corrient '!K$5:K$760,'PIB-Mpal 2015-2020 Corrient '!$C$5:$C$760,$A7,'PIB-Mpal 2015-2020 Corrient '!$A$5:$A$760,$V$2)</f>
        <v>86.88577474779322</v>
      </c>
      <c r="F7" s="141">
        <f>SUMIFS('PIB-Mpal 2015-2020 Corrient '!L$5:L$760,'PIB-Mpal 2015-2020 Corrient '!$C$5:$C$760,$A7,'PIB-Mpal 2015-2020 Corrient '!$A$5:$A$760,$V$2)</f>
        <v>56.57524114510066</v>
      </c>
      <c r="G7" s="141">
        <f>SUMIFS('PIB-Mpal 2015-2020 Corrient '!N$5:N$760,'PIB-Mpal 2015-2020 Corrient '!$C$5:$C$760,$A7,'PIB-Mpal 2015-2020 Corrient '!$A$5:$A$760,$V$2)</f>
        <v>102.00981550761739</v>
      </c>
      <c r="H7" s="141">
        <f>SUMIFS('PIB-Mpal 2015-2020 Corrient '!O$5:O$760,'PIB-Mpal 2015-2020 Corrient '!$C$5:$C$760,$A7,'PIB-Mpal 2015-2020 Corrient '!$A$5:$A$760,$V$2)</f>
        <v>257.3315396838859</v>
      </c>
      <c r="I7" s="141">
        <f>SUMIFS('PIB-Mpal 2015-2020 Corrient '!P$5:P$760,'PIB-Mpal 2015-2020 Corrient '!$C$5:$C$760,$A7,'PIB-Mpal 2015-2020 Corrient '!$A$5:$A$760,$V$2)</f>
        <v>46.981579532601614</v>
      </c>
      <c r="J7" s="141">
        <f>SUMIFS('PIB-Mpal 2015-2020 Corrient '!Q$5:Q$760,'PIB-Mpal 2015-2020 Corrient '!$C$5:$C$760,$A7,'PIB-Mpal 2015-2020 Corrient '!$A$5:$A$760,$V$2)</f>
        <v>29.17752161495968</v>
      </c>
      <c r="K7" s="141">
        <f>SUMIFS('PIB-Mpal 2015-2020 Corrient '!R$5:R$760,'PIB-Mpal 2015-2020 Corrient '!$C$5:$C$760,$A7,'PIB-Mpal 2015-2020 Corrient '!$A$5:$A$760,$V$2)</f>
        <v>104.52447903339437</v>
      </c>
      <c r="L7" s="141">
        <f>SUMIFS('PIB-Mpal 2015-2020 Corrient '!S$5:S$760,'PIB-Mpal 2015-2020 Corrient '!$C$5:$C$760,$A7,'PIB-Mpal 2015-2020 Corrient '!$A$5:$A$760,$V$2)</f>
        <v>172.48263766821694</v>
      </c>
      <c r="M7" s="141">
        <f>SUMIFS('PIB-Mpal 2015-2020 Corrient '!T$5:T$760,'PIB-Mpal 2015-2020 Corrient '!$C$5:$C$760,$A7,'PIB-Mpal 2015-2020 Corrient '!$A$5:$A$760,$V$2)</f>
        <v>223.02434790041656</v>
      </c>
      <c r="N7" s="246">
        <f>SUMIFS('PIB-Mpal 2015-2020 Corrient '!U$5:U$760,'PIB-Mpal 2015-2020 Corrient '!$C$5:$C$760,$A7,'PIB-Mpal 2015-2020 Corrient '!$A$5:$A$760,$V$2)</f>
        <v>29.95562613514718</v>
      </c>
      <c r="O7" s="252">
        <f>SUMIFS('PIB-Mpal 2015-2020 Corrient '!J$5:J$760,'PIB-Mpal 2015-2020 Corrient '!$C$5:$C$760,$A7,'PIB-Mpal 2015-2020 Corrient '!$A$5:$A$760,$V$2)</f>
        <v>753.0282900759682</v>
      </c>
      <c r="P7" s="142">
        <f>SUMIFS('PIB-Mpal 2015-2020 Corrient '!M$5:M$760,'PIB-Mpal 2015-2020 Corrient '!$C$5:$C$760,$A7,'PIB-Mpal 2015-2020 Corrient '!$A$5:$A$760,$V$2)</f>
        <v>143.4610158928939</v>
      </c>
      <c r="Q7" s="143">
        <f>SUMIFS('PIB-Mpal 2015-2020 Corrient '!V$5:V$760,'PIB-Mpal 2015-2020 Corrient '!$C$5:$C$760,$A7,'PIB-Mpal 2015-2020 Corrient '!$A$5:$A$760,$V$2)</f>
        <v>965.4316783714444</v>
      </c>
      <c r="R7" s="249">
        <f>SUMIFS('PIB-Mpal 2015-2020 Corrient '!W$5:W$760,'PIB-Mpal 2015-2020 Corrient '!$C$5:$C$760,$A7,'PIB-Mpal 2015-2020 Corrient '!$A$5:$A$760,$V$2)</f>
        <v>1861.9209843403066</v>
      </c>
      <c r="S7" s="141">
        <f>SUMIFS('PIB-Mpal 2015-2020 Corrient '!X$5:X$760,'PIB-Mpal 2015-2020 Corrient '!$C$5:$C$760,$A7,'PIB-Mpal 2015-2020 Corrient '!$A$5:$A$760,$V$2)</f>
        <v>173.78670634422255</v>
      </c>
      <c r="T7" s="143">
        <f>SUMIFS('PIB-Mpal 2015-2020 Corrient '!Y$5:Y$760,'PIB-Mpal 2015-2020 Corrient '!$C$5:$C$760,$A7,'PIB-Mpal 2015-2020 Corrient '!$A$5:$A$760,$V$2)</f>
        <v>2035.707690684529</v>
      </c>
    </row>
    <row r="8" spans="1:20" ht="15">
      <c r="A8" s="222" t="s">
        <v>56</v>
      </c>
      <c r="B8" s="220" t="s">
        <v>58</v>
      </c>
      <c r="C8" s="141">
        <f>SUMIFS('PIB-Mpal 2015-2020 Corrient '!H$5:H$760,'PIB-Mpal 2015-2020 Corrient '!$C$5:$C$760,$A8,'PIB-Mpal 2015-2020 Corrient '!$A$5:$A$760,$V$2)</f>
        <v>316.9555754750458</v>
      </c>
      <c r="D8" s="141">
        <f>SUMIFS('PIB-Mpal 2015-2020 Corrient '!I$5:I$760,'PIB-Mpal 2015-2020 Corrient '!$C$5:$C$760,$A8,'PIB-Mpal 2015-2020 Corrient '!$A$5:$A$760,$V$2)</f>
        <v>585.6210008557221</v>
      </c>
      <c r="E8" s="141">
        <f>SUMIFS('PIB-Mpal 2015-2020 Corrient '!K$5:K$760,'PIB-Mpal 2015-2020 Corrient '!$C$5:$C$760,$A8,'PIB-Mpal 2015-2020 Corrient '!$A$5:$A$760,$V$2)</f>
        <v>69.44166314935458</v>
      </c>
      <c r="F8" s="141">
        <f>SUMIFS('PIB-Mpal 2015-2020 Corrient '!L$5:L$760,'PIB-Mpal 2015-2020 Corrient '!$C$5:$C$760,$A8,'PIB-Mpal 2015-2020 Corrient '!$A$5:$A$760,$V$2)</f>
        <v>122.2810417190589</v>
      </c>
      <c r="G8" s="141">
        <f>SUMIFS('PIB-Mpal 2015-2020 Corrient '!N$5:N$760,'PIB-Mpal 2015-2020 Corrient '!$C$5:$C$760,$A8,'PIB-Mpal 2015-2020 Corrient '!$A$5:$A$760,$V$2)</f>
        <v>431.3245647218598</v>
      </c>
      <c r="H8" s="141">
        <f>SUMIFS('PIB-Mpal 2015-2020 Corrient '!O$5:O$760,'PIB-Mpal 2015-2020 Corrient '!$C$5:$C$760,$A8,'PIB-Mpal 2015-2020 Corrient '!$A$5:$A$760,$V$2)</f>
        <v>339.43462192770227</v>
      </c>
      <c r="I8" s="141">
        <f>SUMIFS('PIB-Mpal 2015-2020 Corrient '!P$5:P$760,'PIB-Mpal 2015-2020 Corrient '!$C$5:$C$760,$A8,'PIB-Mpal 2015-2020 Corrient '!$A$5:$A$760,$V$2)</f>
        <v>64.08600312504971</v>
      </c>
      <c r="J8" s="141">
        <f>SUMIFS('PIB-Mpal 2015-2020 Corrient '!Q$5:Q$760,'PIB-Mpal 2015-2020 Corrient '!$C$5:$C$760,$A8,'PIB-Mpal 2015-2020 Corrient '!$A$5:$A$760,$V$2)</f>
        <v>41.285449361535484</v>
      </c>
      <c r="K8" s="141">
        <f>SUMIFS('PIB-Mpal 2015-2020 Corrient '!R$5:R$760,'PIB-Mpal 2015-2020 Corrient '!$C$5:$C$760,$A8,'PIB-Mpal 2015-2020 Corrient '!$A$5:$A$760,$V$2)</f>
        <v>190.04229720797028</v>
      </c>
      <c r="L8" s="141">
        <f>SUMIFS('PIB-Mpal 2015-2020 Corrient '!S$5:S$760,'PIB-Mpal 2015-2020 Corrient '!$C$5:$C$760,$A8,'PIB-Mpal 2015-2020 Corrient '!$A$5:$A$760,$V$2)</f>
        <v>215.73962282067083</v>
      </c>
      <c r="M8" s="141">
        <f>SUMIFS('PIB-Mpal 2015-2020 Corrient '!T$5:T$760,'PIB-Mpal 2015-2020 Corrient '!$C$5:$C$760,$A8,'PIB-Mpal 2015-2020 Corrient '!$A$5:$A$760,$V$2)</f>
        <v>277.05144468561593</v>
      </c>
      <c r="N8" s="246">
        <f>SUMIFS('PIB-Mpal 2015-2020 Corrient '!U$5:U$760,'PIB-Mpal 2015-2020 Corrient '!$C$5:$C$760,$A8,'PIB-Mpal 2015-2020 Corrient '!$A$5:$A$760,$V$2)</f>
        <v>45.62707481614483</v>
      </c>
      <c r="O8" s="252">
        <f>SUMIFS('PIB-Mpal 2015-2020 Corrient '!J$5:J$760,'PIB-Mpal 2015-2020 Corrient '!$C$5:$C$760,$A8,'PIB-Mpal 2015-2020 Corrient '!$A$5:$A$760,$V$2)</f>
        <v>902.5765763307678</v>
      </c>
      <c r="P8" s="142">
        <f>SUMIFS('PIB-Mpal 2015-2020 Corrient '!M$5:M$760,'PIB-Mpal 2015-2020 Corrient '!$C$5:$C$760,$A8,'PIB-Mpal 2015-2020 Corrient '!$A$5:$A$760,$V$2)</f>
        <v>191.7227048684135</v>
      </c>
      <c r="Q8" s="143">
        <f>SUMIFS('PIB-Mpal 2015-2020 Corrient '!V$5:V$760,'PIB-Mpal 2015-2020 Corrient '!$C$5:$C$760,$A8,'PIB-Mpal 2015-2020 Corrient '!$A$5:$A$760,$V$2)</f>
        <v>1604.4982277275985</v>
      </c>
      <c r="R8" s="249">
        <f>SUMIFS('PIB-Mpal 2015-2020 Corrient '!W$5:W$760,'PIB-Mpal 2015-2020 Corrient '!$C$5:$C$760,$A8,'PIB-Mpal 2015-2020 Corrient '!$A$5:$A$760,$V$2)</f>
        <v>2698.79750892678</v>
      </c>
      <c r="S8" s="141">
        <f>SUMIFS('PIB-Mpal 2015-2020 Corrient '!X$5:X$760,'PIB-Mpal 2015-2020 Corrient '!$C$5:$C$760,$A8,'PIB-Mpal 2015-2020 Corrient '!$A$5:$A$760,$V$2)</f>
        <v>251.89962252118164</v>
      </c>
      <c r="T8" s="143">
        <f>SUMIFS('PIB-Mpal 2015-2020 Corrient '!Y$5:Y$760,'PIB-Mpal 2015-2020 Corrient '!$C$5:$C$760,$A8,'PIB-Mpal 2015-2020 Corrient '!$A$5:$A$760,$V$2)</f>
        <v>2950.697131447962</v>
      </c>
    </row>
    <row r="9" spans="1:20" ht="15">
      <c r="A9" s="222" t="s">
        <v>71</v>
      </c>
      <c r="B9" s="220" t="s">
        <v>73</v>
      </c>
      <c r="C9" s="141">
        <f>SUMIFS('PIB-Mpal 2015-2020 Corrient '!H$5:H$760,'PIB-Mpal 2015-2020 Corrient '!$C$5:$C$760,$A9,'PIB-Mpal 2015-2020 Corrient '!$A$5:$A$760,$V$2)</f>
        <v>769.1013658941367</v>
      </c>
      <c r="D9" s="141">
        <f>SUMIFS('PIB-Mpal 2015-2020 Corrient '!I$5:I$760,'PIB-Mpal 2015-2020 Corrient '!$C$5:$C$760,$A9,'PIB-Mpal 2015-2020 Corrient '!$A$5:$A$760,$V$2)</f>
        <v>18.45467038891622</v>
      </c>
      <c r="E9" s="141">
        <f>SUMIFS('PIB-Mpal 2015-2020 Corrient '!K$5:K$760,'PIB-Mpal 2015-2020 Corrient '!$C$5:$C$760,$A9,'PIB-Mpal 2015-2020 Corrient '!$A$5:$A$760,$V$2)</f>
        <v>750.1769104612235</v>
      </c>
      <c r="F9" s="141">
        <f>SUMIFS('PIB-Mpal 2015-2020 Corrient '!L$5:L$760,'PIB-Mpal 2015-2020 Corrient '!$C$5:$C$760,$A9,'PIB-Mpal 2015-2020 Corrient '!$A$5:$A$760,$V$2)</f>
        <v>312.67852704435694</v>
      </c>
      <c r="G9" s="141">
        <f>SUMIFS('PIB-Mpal 2015-2020 Corrient '!N$5:N$760,'PIB-Mpal 2015-2020 Corrient '!$C$5:$C$760,$A9,'PIB-Mpal 2015-2020 Corrient '!$A$5:$A$760,$V$2)</f>
        <v>337.3668260194798</v>
      </c>
      <c r="H9" s="141">
        <f>SUMIFS('PIB-Mpal 2015-2020 Corrient '!O$5:O$760,'PIB-Mpal 2015-2020 Corrient '!$C$5:$C$760,$A9,'PIB-Mpal 2015-2020 Corrient '!$A$5:$A$760,$V$2)</f>
        <v>474.4373009681412</v>
      </c>
      <c r="I9" s="141">
        <f>SUMIFS('PIB-Mpal 2015-2020 Corrient '!P$5:P$760,'PIB-Mpal 2015-2020 Corrient '!$C$5:$C$760,$A9,'PIB-Mpal 2015-2020 Corrient '!$A$5:$A$760,$V$2)</f>
        <v>81.36184328131444</v>
      </c>
      <c r="J9" s="141">
        <f>SUMIFS('PIB-Mpal 2015-2020 Corrient '!Q$5:Q$760,'PIB-Mpal 2015-2020 Corrient '!$C$5:$C$760,$A9,'PIB-Mpal 2015-2020 Corrient '!$A$5:$A$760,$V$2)</f>
        <v>68.27315487743392</v>
      </c>
      <c r="K9" s="141">
        <f>SUMIFS('PIB-Mpal 2015-2020 Corrient '!R$5:R$760,'PIB-Mpal 2015-2020 Corrient '!$C$5:$C$760,$A9,'PIB-Mpal 2015-2020 Corrient '!$A$5:$A$760,$V$2)</f>
        <v>260.4473664082257</v>
      </c>
      <c r="L9" s="141">
        <f>SUMIFS('PIB-Mpal 2015-2020 Corrient '!S$5:S$760,'PIB-Mpal 2015-2020 Corrient '!$C$5:$C$760,$A9,'PIB-Mpal 2015-2020 Corrient '!$A$5:$A$760,$V$2)</f>
        <v>278.2615147265912</v>
      </c>
      <c r="M9" s="141">
        <f>SUMIFS('PIB-Mpal 2015-2020 Corrient '!T$5:T$760,'PIB-Mpal 2015-2020 Corrient '!$C$5:$C$760,$A9,'PIB-Mpal 2015-2020 Corrient '!$A$5:$A$760,$V$2)</f>
        <v>425.408831245704</v>
      </c>
      <c r="N9" s="246">
        <f>SUMIFS('PIB-Mpal 2015-2020 Corrient '!U$5:U$760,'PIB-Mpal 2015-2020 Corrient '!$C$5:$C$760,$A9,'PIB-Mpal 2015-2020 Corrient '!$A$5:$A$760,$V$2)</f>
        <v>65.93582015218578</v>
      </c>
      <c r="O9" s="252">
        <f>SUMIFS('PIB-Mpal 2015-2020 Corrient '!J$5:J$760,'PIB-Mpal 2015-2020 Corrient '!$C$5:$C$760,$A9,'PIB-Mpal 2015-2020 Corrient '!$A$5:$A$760,$V$2)</f>
        <v>787.5560362830531</v>
      </c>
      <c r="P9" s="142">
        <f>SUMIFS('PIB-Mpal 2015-2020 Corrient '!M$5:M$760,'PIB-Mpal 2015-2020 Corrient '!$C$5:$C$760,$A9,'PIB-Mpal 2015-2020 Corrient '!$A$5:$A$760,$V$2)</f>
        <v>1062.8554375055803</v>
      </c>
      <c r="Q9" s="143">
        <f>SUMIFS('PIB-Mpal 2015-2020 Corrient '!V$5:V$760,'PIB-Mpal 2015-2020 Corrient '!$C$5:$C$760,$A9,'PIB-Mpal 2015-2020 Corrient '!$A$5:$A$760,$V$2)</f>
        <v>1991.3774183725407</v>
      </c>
      <c r="R9" s="249">
        <f>SUMIFS('PIB-Mpal 2015-2020 Corrient '!W$5:W$760,'PIB-Mpal 2015-2020 Corrient '!$C$5:$C$760,$A9,'PIB-Mpal 2015-2020 Corrient '!$A$5:$A$760,$V$2)</f>
        <v>3841.788892161174</v>
      </c>
      <c r="S9" s="141">
        <f>SUMIFS('PIB-Mpal 2015-2020 Corrient '!X$5:X$760,'PIB-Mpal 2015-2020 Corrient '!$C$5:$C$760,$A9,'PIB-Mpal 2015-2020 Corrient '!$A$5:$A$760,$V$2)</f>
        <v>358.58225842395126</v>
      </c>
      <c r="T9" s="143">
        <f>SUMIFS('PIB-Mpal 2015-2020 Corrient '!Y$5:Y$760,'PIB-Mpal 2015-2020 Corrient '!$C$5:$C$760,$A9,'PIB-Mpal 2015-2020 Corrient '!$A$5:$A$760,$V$2)</f>
        <v>4200.371150585125</v>
      </c>
    </row>
    <row r="10" spans="1:20" ht="15">
      <c r="A10" s="223" t="s">
        <v>93</v>
      </c>
      <c r="B10" s="220" t="s">
        <v>95</v>
      </c>
      <c r="C10" s="141">
        <f>SUMIFS('PIB-Mpal 2015-2020 Corrient '!H$5:H$760,'PIB-Mpal 2015-2020 Corrient '!$C$5:$C$760,$A10,'PIB-Mpal 2015-2020 Corrient '!$A$5:$A$760,$V$2)</f>
        <v>405.42184693477253</v>
      </c>
      <c r="D10" s="141">
        <f>SUMIFS('PIB-Mpal 2015-2020 Corrient '!I$5:I$760,'PIB-Mpal 2015-2020 Corrient '!$C$5:$C$760,$A10,'PIB-Mpal 2015-2020 Corrient '!$A$5:$A$760,$V$2)</f>
        <v>63.09591800890726</v>
      </c>
      <c r="E10" s="141">
        <f>SUMIFS('PIB-Mpal 2015-2020 Corrient '!K$5:K$760,'PIB-Mpal 2015-2020 Corrient '!$C$5:$C$760,$A10,'PIB-Mpal 2015-2020 Corrient '!$A$5:$A$760,$V$2)</f>
        <v>45.19655146961342</v>
      </c>
      <c r="F10" s="141">
        <f>SUMIFS('PIB-Mpal 2015-2020 Corrient '!L$5:L$760,'PIB-Mpal 2015-2020 Corrient '!$C$5:$C$760,$A10,'PIB-Mpal 2015-2020 Corrient '!$A$5:$A$760,$V$2)</f>
        <v>126.319010788704</v>
      </c>
      <c r="G10" s="141">
        <f>SUMIFS('PIB-Mpal 2015-2020 Corrient '!N$5:N$760,'PIB-Mpal 2015-2020 Corrient '!$C$5:$C$760,$A10,'PIB-Mpal 2015-2020 Corrient '!$A$5:$A$760,$V$2)</f>
        <v>75.9411197768982</v>
      </c>
      <c r="H10" s="141">
        <f>SUMIFS('PIB-Mpal 2015-2020 Corrient '!O$5:O$760,'PIB-Mpal 2015-2020 Corrient '!$C$5:$C$760,$A10,'PIB-Mpal 2015-2020 Corrient '!$A$5:$A$760,$V$2)</f>
        <v>310.4184473666501</v>
      </c>
      <c r="I10" s="141">
        <f>SUMIFS('PIB-Mpal 2015-2020 Corrient '!P$5:P$760,'PIB-Mpal 2015-2020 Corrient '!$C$5:$C$760,$A10,'PIB-Mpal 2015-2020 Corrient '!$A$5:$A$760,$V$2)</f>
        <v>53.972289672262455</v>
      </c>
      <c r="J10" s="141">
        <f>SUMIFS('PIB-Mpal 2015-2020 Corrient '!Q$5:Q$760,'PIB-Mpal 2015-2020 Corrient '!$C$5:$C$760,$A10,'PIB-Mpal 2015-2020 Corrient '!$A$5:$A$760,$V$2)</f>
        <v>47.45835234040363</v>
      </c>
      <c r="K10" s="141">
        <f>SUMIFS('PIB-Mpal 2015-2020 Corrient '!R$5:R$760,'PIB-Mpal 2015-2020 Corrient '!$C$5:$C$760,$A10,'PIB-Mpal 2015-2020 Corrient '!$A$5:$A$760,$V$2)</f>
        <v>269.6285011654264</v>
      </c>
      <c r="L10" s="141">
        <f>SUMIFS('PIB-Mpal 2015-2020 Corrient '!S$5:S$760,'PIB-Mpal 2015-2020 Corrient '!$C$5:$C$760,$A10,'PIB-Mpal 2015-2020 Corrient '!$A$5:$A$760,$V$2)</f>
        <v>164.55065311210657</v>
      </c>
      <c r="M10" s="141">
        <f>SUMIFS('PIB-Mpal 2015-2020 Corrient '!T$5:T$760,'PIB-Mpal 2015-2020 Corrient '!$C$5:$C$760,$A10,'PIB-Mpal 2015-2020 Corrient '!$A$5:$A$760,$V$2)</f>
        <v>385.74524917855774</v>
      </c>
      <c r="N10" s="246">
        <f>SUMIFS('PIB-Mpal 2015-2020 Corrient '!U$5:U$760,'PIB-Mpal 2015-2020 Corrient '!$C$5:$C$760,$A10,'PIB-Mpal 2015-2020 Corrient '!$A$5:$A$760,$V$2)</f>
        <v>52.345700509452165</v>
      </c>
      <c r="O10" s="252">
        <f>SUMIFS('PIB-Mpal 2015-2020 Corrient '!J$5:J$760,'PIB-Mpal 2015-2020 Corrient '!$C$5:$C$760,$A10,'PIB-Mpal 2015-2020 Corrient '!$A$5:$A$760,$V$2)</f>
        <v>468.51776494367965</v>
      </c>
      <c r="P10" s="142">
        <f>SUMIFS('PIB-Mpal 2015-2020 Corrient '!M$5:M$760,'PIB-Mpal 2015-2020 Corrient '!$C$5:$C$760,$A10,'PIB-Mpal 2015-2020 Corrient '!$A$5:$A$760,$V$2)</f>
        <v>171.51556225831743</v>
      </c>
      <c r="Q10" s="143">
        <f>SUMIFS('PIB-Mpal 2015-2020 Corrient '!V$5:V$760,'PIB-Mpal 2015-2020 Corrient '!$C$5:$C$760,$A10,'PIB-Mpal 2015-2020 Corrient '!$A$5:$A$760,$V$2)</f>
        <v>1359.9816121500382</v>
      </c>
      <c r="R10" s="249">
        <f>SUMIFS('PIB-Mpal 2015-2020 Corrient '!W$5:W$760,'PIB-Mpal 2015-2020 Corrient '!$C$5:$C$760,$A10,'PIB-Mpal 2015-2020 Corrient '!$A$5:$A$760,$V$2)</f>
        <v>2000.0149393520353</v>
      </c>
      <c r="S10" s="141">
        <f>SUMIFS('PIB-Mpal 2015-2020 Corrient '!X$5:X$760,'PIB-Mpal 2015-2020 Corrient '!$C$5:$C$760,$A10,'PIB-Mpal 2015-2020 Corrient '!$A$5:$A$760,$V$2)</f>
        <v>186.6777696851809</v>
      </c>
      <c r="T10" s="143">
        <f>SUMIFS('PIB-Mpal 2015-2020 Corrient '!Y$5:Y$760,'PIB-Mpal 2015-2020 Corrient '!$C$5:$C$760,$A10,'PIB-Mpal 2015-2020 Corrient '!$A$5:$A$760,$V$2)</f>
        <v>2186.6927090372164</v>
      </c>
    </row>
    <row r="11" spans="1:20" ht="15">
      <c r="A11" s="223" t="s">
        <v>116</v>
      </c>
      <c r="B11" s="220" t="s">
        <v>118</v>
      </c>
      <c r="C11" s="141">
        <f>SUMIFS('PIB-Mpal 2015-2020 Corrient '!H$5:H$760,'PIB-Mpal 2015-2020 Corrient '!$C$5:$C$760,$A11,'PIB-Mpal 2015-2020 Corrient '!$A$5:$A$760,$V$2)</f>
        <v>1173.8456821465004</v>
      </c>
      <c r="D11" s="141">
        <f>SUMIFS('PIB-Mpal 2015-2020 Corrient '!I$5:I$760,'PIB-Mpal 2015-2020 Corrient '!$C$5:$C$760,$A11,'PIB-Mpal 2015-2020 Corrient '!$A$5:$A$760,$V$2)</f>
        <v>40.357934360774024</v>
      </c>
      <c r="E11" s="141">
        <f>SUMIFS('PIB-Mpal 2015-2020 Corrient '!K$5:K$760,'PIB-Mpal 2015-2020 Corrient '!$C$5:$C$760,$A11,'PIB-Mpal 2015-2020 Corrient '!$A$5:$A$760,$V$2)</f>
        <v>2454.821341290947</v>
      </c>
      <c r="F11" s="141">
        <f>SUMIFS('PIB-Mpal 2015-2020 Corrient '!L$5:L$760,'PIB-Mpal 2015-2020 Corrient '!$C$5:$C$760,$A11,'PIB-Mpal 2015-2020 Corrient '!$A$5:$A$760,$V$2)</f>
        <v>897.3447981090401</v>
      </c>
      <c r="G11" s="141">
        <f>SUMIFS('PIB-Mpal 2015-2020 Corrient '!N$5:N$760,'PIB-Mpal 2015-2020 Corrient '!$C$5:$C$760,$A11,'PIB-Mpal 2015-2020 Corrient '!$A$5:$A$760,$V$2)</f>
        <v>690.4572115683922</v>
      </c>
      <c r="H11" s="141">
        <f>SUMIFS('PIB-Mpal 2015-2020 Corrient '!O$5:O$760,'PIB-Mpal 2015-2020 Corrient '!$C$5:$C$760,$A11,'PIB-Mpal 2015-2020 Corrient '!$A$5:$A$760,$V$2)</f>
        <v>1599.2416756184014</v>
      </c>
      <c r="I11" s="141">
        <f>SUMIFS('PIB-Mpal 2015-2020 Corrient '!P$5:P$760,'PIB-Mpal 2015-2020 Corrient '!$C$5:$C$760,$A11,'PIB-Mpal 2015-2020 Corrient '!$A$5:$A$760,$V$2)</f>
        <v>323.65946718822727</v>
      </c>
      <c r="J11" s="141">
        <f>SUMIFS('PIB-Mpal 2015-2020 Corrient '!Q$5:Q$760,'PIB-Mpal 2015-2020 Corrient '!$C$5:$C$760,$A11,'PIB-Mpal 2015-2020 Corrient '!$A$5:$A$760,$V$2)</f>
        <v>182.477038078005</v>
      </c>
      <c r="K11" s="141">
        <f>SUMIFS('PIB-Mpal 2015-2020 Corrient '!R$5:R$760,'PIB-Mpal 2015-2020 Corrient '!$C$5:$C$760,$A11,'PIB-Mpal 2015-2020 Corrient '!$A$5:$A$760,$V$2)</f>
        <v>1111.7057397573915</v>
      </c>
      <c r="L11" s="141">
        <f>SUMIFS('PIB-Mpal 2015-2020 Corrient '!S$5:S$760,'PIB-Mpal 2015-2020 Corrient '!$C$5:$C$760,$A11,'PIB-Mpal 2015-2020 Corrient '!$A$5:$A$760,$V$2)</f>
        <v>820.4038209500121</v>
      </c>
      <c r="M11" s="141">
        <f>SUMIFS('PIB-Mpal 2015-2020 Corrient '!T$5:T$760,'PIB-Mpal 2015-2020 Corrient '!$C$5:$C$760,$A11,'PIB-Mpal 2015-2020 Corrient '!$A$5:$A$760,$V$2)</f>
        <v>922.2056972587989</v>
      </c>
      <c r="N11" s="246">
        <f>SUMIFS('PIB-Mpal 2015-2020 Corrient '!U$5:U$760,'PIB-Mpal 2015-2020 Corrient '!$C$5:$C$760,$A11,'PIB-Mpal 2015-2020 Corrient '!$A$5:$A$760,$V$2)</f>
        <v>206.64591882598916</v>
      </c>
      <c r="O11" s="252">
        <f>SUMIFS('PIB-Mpal 2015-2020 Corrient '!J$5:J$760,'PIB-Mpal 2015-2020 Corrient '!$C$5:$C$760,$A11,'PIB-Mpal 2015-2020 Corrient '!$A$5:$A$760,$V$2)</f>
        <v>1214.2036165072745</v>
      </c>
      <c r="P11" s="142">
        <f>SUMIFS('PIB-Mpal 2015-2020 Corrient '!M$5:M$760,'PIB-Mpal 2015-2020 Corrient '!$C$5:$C$760,$A11,'PIB-Mpal 2015-2020 Corrient '!$A$5:$A$760,$V$2)</f>
        <v>3352.166139399987</v>
      </c>
      <c r="Q11" s="143">
        <f>SUMIFS('PIB-Mpal 2015-2020 Corrient '!V$5:V$760,'PIB-Mpal 2015-2020 Corrient '!$C$5:$C$760,$A11,'PIB-Mpal 2015-2020 Corrient '!$A$5:$A$760,$V$2)</f>
        <v>5856.457661053639</v>
      </c>
      <c r="R11" s="249">
        <f>SUMIFS('PIB-Mpal 2015-2020 Corrient '!W$5:W$760,'PIB-Mpal 2015-2020 Corrient '!$C$5:$C$760,$A11,'PIB-Mpal 2015-2020 Corrient '!$A$5:$A$760,$V$2)</f>
        <v>10422.8274169609</v>
      </c>
      <c r="S11" s="141">
        <f>SUMIFS('PIB-Mpal 2015-2020 Corrient '!X$5:X$760,'PIB-Mpal 2015-2020 Corrient '!$C$5:$C$760,$A11,'PIB-Mpal 2015-2020 Corrient '!$A$5:$A$760,$V$2)</f>
        <v>972.8411727373854</v>
      </c>
      <c r="T11" s="143">
        <f>SUMIFS('PIB-Mpal 2015-2020 Corrient '!Y$5:Y$760,'PIB-Mpal 2015-2020 Corrient '!$C$5:$C$760,$A11,'PIB-Mpal 2015-2020 Corrient '!$A$5:$A$760,$V$2)</f>
        <v>11395.668589698285</v>
      </c>
    </row>
    <row r="12" spans="1:20" ht="15">
      <c r="A12" s="222" t="s">
        <v>145</v>
      </c>
      <c r="B12" s="220" t="s">
        <v>147</v>
      </c>
      <c r="C12" s="141">
        <f>SUMIFS('PIB-Mpal 2015-2020 Corrient '!H$5:H$760,'PIB-Mpal 2015-2020 Corrient '!$C$5:$C$760,$A12,'PIB-Mpal 2015-2020 Corrient '!$A$5:$A$760,$V$2)</f>
        <v>1295.005031130845</v>
      </c>
      <c r="D12" s="141">
        <f>SUMIFS('PIB-Mpal 2015-2020 Corrient '!I$5:I$760,'PIB-Mpal 2015-2020 Corrient '!$C$5:$C$760,$A12,'PIB-Mpal 2015-2020 Corrient '!$A$5:$A$760,$V$2)</f>
        <v>82.83462037361112</v>
      </c>
      <c r="E12" s="141">
        <f>SUMIFS('PIB-Mpal 2015-2020 Corrient '!K$5:K$760,'PIB-Mpal 2015-2020 Corrient '!$C$5:$C$760,$A12,'PIB-Mpal 2015-2020 Corrient '!$A$5:$A$760,$V$2)</f>
        <v>287.14478152233477</v>
      </c>
      <c r="F12" s="141">
        <f>SUMIFS('PIB-Mpal 2015-2020 Corrient '!L$5:L$760,'PIB-Mpal 2015-2020 Corrient '!$C$5:$C$760,$A12,'PIB-Mpal 2015-2020 Corrient '!$A$5:$A$760,$V$2)</f>
        <v>409.47449891734897</v>
      </c>
      <c r="G12" s="141">
        <f>SUMIFS('PIB-Mpal 2015-2020 Corrient '!N$5:N$760,'PIB-Mpal 2015-2020 Corrient '!$C$5:$C$760,$A12,'PIB-Mpal 2015-2020 Corrient '!$A$5:$A$760,$V$2)</f>
        <v>134.2027935120468</v>
      </c>
      <c r="H12" s="141">
        <f>SUMIFS('PIB-Mpal 2015-2020 Corrient '!O$5:O$760,'PIB-Mpal 2015-2020 Corrient '!$C$5:$C$760,$A12,'PIB-Mpal 2015-2020 Corrient '!$A$5:$A$760,$V$2)</f>
        <v>633.1122739873301</v>
      </c>
      <c r="I12" s="141">
        <f>SUMIFS('PIB-Mpal 2015-2020 Corrient '!P$5:P$760,'PIB-Mpal 2015-2020 Corrient '!$C$5:$C$760,$A12,'PIB-Mpal 2015-2020 Corrient '!$A$5:$A$760,$V$2)</f>
        <v>102.59874075394504</v>
      </c>
      <c r="J12" s="141">
        <f>SUMIFS('PIB-Mpal 2015-2020 Corrient '!Q$5:Q$760,'PIB-Mpal 2015-2020 Corrient '!$C$5:$C$760,$A12,'PIB-Mpal 2015-2020 Corrient '!$A$5:$A$760,$V$2)</f>
        <v>101.03873800687754</v>
      </c>
      <c r="K12" s="141">
        <f>SUMIFS('PIB-Mpal 2015-2020 Corrient '!R$5:R$760,'PIB-Mpal 2015-2020 Corrient '!$C$5:$C$760,$A12,'PIB-Mpal 2015-2020 Corrient '!$A$5:$A$760,$V$2)</f>
        <v>461.53591052550456</v>
      </c>
      <c r="L12" s="141">
        <f>SUMIFS('PIB-Mpal 2015-2020 Corrient '!S$5:S$760,'PIB-Mpal 2015-2020 Corrient '!$C$5:$C$760,$A12,'PIB-Mpal 2015-2020 Corrient '!$A$5:$A$760,$V$2)</f>
        <v>330.46356255846723</v>
      </c>
      <c r="M12" s="141">
        <f>SUMIFS('PIB-Mpal 2015-2020 Corrient '!T$5:T$760,'PIB-Mpal 2015-2020 Corrient '!$C$5:$C$760,$A12,'PIB-Mpal 2015-2020 Corrient '!$A$5:$A$760,$V$2)</f>
        <v>621.3615522192711</v>
      </c>
      <c r="N12" s="246">
        <f>SUMIFS('PIB-Mpal 2015-2020 Corrient '!U$5:U$760,'PIB-Mpal 2015-2020 Corrient '!$C$5:$C$760,$A12,'PIB-Mpal 2015-2020 Corrient '!$A$5:$A$760,$V$2)</f>
        <v>99.0970928061761</v>
      </c>
      <c r="O12" s="252">
        <f>SUMIFS('PIB-Mpal 2015-2020 Corrient '!J$5:J$760,'PIB-Mpal 2015-2020 Corrient '!$C$5:$C$760,$A12,'PIB-Mpal 2015-2020 Corrient '!$A$5:$A$760,$V$2)</f>
        <v>1377.8396515044565</v>
      </c>
      <c r="P12" s="142">
        <f>SUMIFS('PIB-Mpal 2015-2020 Corrient '!M$5:M$760,'PIB-Mpal 2015-2020 Corrient '!$C$5:$C$760,$A12,'PIB-Mpal 2015-2020 Corrient '!$A$5:$A$760,$V$2)</f>
        <v>696.6192804396838</v>
      </c>
      <c r="Q12" s="143">
        <f>SUMIFS('PIB-Mpal 2015-2020 Corrient '!V$5:V$760,'PIB-Mpal 2015-2020 Corrient '!$C$5:$C$760,$A12,'PIB-Mpal 2015-2020 Corrient '!$A$5:$A$760,$V$2)</f>
        <v>2483.2669598363873</v>
      </c>
      <c r="R12" s="249">
        <f>SUMIFS('PIB-Mpal 2015-2020 Corrient '!W$5:W$760,'PIB-Mpal 2015-2020 Corrient '!$C$5:$C$760,$A12,'PIB-Mpal 2015-2020 Corrient '!$A$5:$A$760,$V$2)</f>
        <v>4557.7258917805275</v>
      </c>
      <c r="S12" s="141">
        <f>SUMIFS('PIB-Mpal 2015-2020 Corrient '!X$5:X$760,'PIB-Mpal 2015-2020 Corrient '!$C$5:$C$760,$A12,'PIB-Mpal 2015-2020 Corrient '!$A$5:$A$760,$V$2)</f>
        <v>425.40654777444354</v>
      </c>
      <c r="T12" s="143">
        <f>SUMIFS('PIB-Mpal 2015-2020 Corrient '!Y$5:Y$760,'PIB-Mpal 2015-2020 Corrient '!$C$5:$C$760,$A12,'PIB-Mpal 2015-2020 Corrient '!$A$5:$A$760,$V$2)</f>
        <v>4983.132439554971</v>
      </c>
    </row>
    <row r="13" spans="1:20" ht="15" thickBot="1">
      <c r="A13" s="224" t="s">
        <v>174</v>
      </c>
      <c r="B13" s="225" t="s">
        <v>176</v>
      </c>
      <c r="C13" s="189">
        <f>SUMIFS('PIB-Mpal 2015-2020 Corrient '!H$5:H$760,'PIB-Mpal 2015-2020 Corrient '!$C$5:$C$760,$A13,'PIB-Mpal 2015-2020 Corrient '!$A$5:$A$760,$V$2)</f>
        <v>2716.7062739013104</v>
      </c>
      <c r="D13" s="189">
        <f>SUMIFS('PIB-Mpal 2015-2020 Corrient '!I$5:I$760,'PIB-Mpal 2015-2020 Corrient '!$C$5:$C$760,$A13,'PIB-Mpal 2015-2020 Corrient '!$A$5:$A$760,$V$2)</f>
        <v>37.90663276117629</v>
      </c>
      <c r="E13" s="189">
        <f>SUMIFS('PIB-Mpal 2015-2020 Corrient '!K$5:K$760,'PIB-Mpal 2015-2020 Corrient '!$C$5:$C$760,$A13,'PIB-Mpal 2015-2020 Corrient '!$A$5:$A$760,$V$2)</f>
        <v>140.34999978097366</v>
      </c>
      <c r="F13" s="189">
        <f>SUMIFS('PIB-Mpal 2015-2020 Corrient '!L$5:L$760,'PIB-Mpal 2015-2020 Corrient '!$C$5:$C$760,$A13,'PIB-Mpal 2015-2020 Corrient '!$A$5:$A$760,$V$2)</f>
        <v>556.1501001779237</v>
      </c>
      <c r="G13" s="189">
        <f>SUMIFS('PIB-Mpal 2015-2020 Corrient '!N$5:N$760,'PIB-Mpal 2015-2020 Corrient '!$C$5:$C$760,$A13,'PIB-Mpal 2015-2020 Corrient '!$A$5:$A$760,$V$2)</f>
        <v>272.5577795609238</v>
      </c>
      <c r="H13" s="189">
        <f>SUMIFS('PIB-Mpal 2015-2020 Corrient '!O$5:O$760,'PIB-Mpal 2015-2020 Corrient '!$C$5:$C$760,$A13,'PIB-Mpal 2015-2020 Corrient '!$A$5:$A$760,$V$2)</f>
        <v>1386.7305674765742</v>
      </c>
      <c r="I13" s="189">
        <f>SUMIFS('PIB-Mpal 2015-2020 Corrient '!P$5:P$760,'PIB-Mpal 2015-2020 Corrient '!$C$5:$C$760,$A13,'PIB-Mpal 2015-2020 Corrient '!$A$5:$A$760,$V$2)</f>
        <v>210.65996274030485</v>
      </c>
      <c r="J13" s="189">
        <f>SUMIFS('PIB-Mpal 2015-2020 Corrient '!Q$5:Q$760,'PIB-Mpal 2015-2020 Corrient '!$C$5:$C$760,$A13,'PIB-Mpal 2015-2020 Corrient '!$A$5:$A$760,$V$2)</f>
        <v>174.83811152336975</v>
      </c>
      <c r="K13" s="189">
        <f>SUMIFS('PIB-Mpal 2015-2020 Corrient '!R$5:R$760,'PIB-Mpal 2015-2020 Corrient '!$C$5:$C$760,$A13,'PIB-Mpal 2015-2020 Corrient '!$A$5:$A$760,$V$2)</f>
        <v>419.97290946264604</v>
      </c>
      <c r="L13" s="189">
        <f>SUMIFS('PIB-Mpal 2015-2020 Corrient '!S$5:S$760,'PIB-Mpal 2015-2020 Corrient '!$C$5:$C$760,$A13,'PIB-Mpal 2015-2020 Corrient '!$A$5:$A$760,$V$2)</f>
        <v>549.1180489924807</v>
      </c>
      <c r="M13" s="189">
        <f>SUMIFS('PIB-Mpal 2015-2020 Corrient '!T$5:T$760,'PIB-Mpal 2015-2020 Corrient '!$C$5:$C$760,$A13,'PIB-Mpal 2015-2020 Corrient '!$A$5:$A$760,$V$2)</f>
        <v>827.9997007352843</v>
      </c>
      <c r="N13" s="247">
        <f>SUMIFS('PIB-Mpal 2015-2020 Corrient '!U$5:U$760,'PIB-Mpal 2015-2020 Corrient '!$C$5:$C$760,$A13,'PIB-Mpal 2015-2020 Corrient '!$A$5:$A$760,$V$2)</f>
        <v>138.42107111264406</v>
      </c>
      <c r="O13" s="252">
        <f>SUMIFS('PIB-Mpal 2015-2020 Corrient '!J$5:J$760,'PIB-Mpal 2015-2020 Corrient '!$C$5:$C$760,$A13,'PIB-Mpal 2015-2020 Corrient '!$A$5:$A$760,$V$2)</f>
        <v>2754.6129066624867</v>
      </c>
      <c r="P13" s="142">
        <f>SUMIFS('PIB-Mpal 2015-2020 Corrient '!M$5:M$760,'PIB-Mpal 2015-2020 Corrient '!$C$5:$C$760,$A13,'PIB-Mpal 2015-2020 Corrient '!$A$5:$A$760,$V$2)</f>
        <v>696.5000999588974</v>
      </c>
      <c r="Q13" s="190">
        <f>SUMIFS('PIB-Mpal 2015-2020 Corrient '!V$5:V$760,'PIB-Mpal 2015-2020 Corrient '!$C$5:$C$760,$A13,'PIB-Mpal 2015-2020 Corrient '!$A$5:$A$760,$V$2)</f>
        <v>3980.067828486025</v>
      </c>
      <c r="R13" s="250">
        <f>SUMIFS('PIB-Mpal 2015-2020 Corrient '!W$5:W$760,'PIB-Mpal 2015-2020 Corrient '!$C$5:$C$760,$A13,'PIB-Mpal 2015-2020 Corrient '!$A$5:$A$760,$V$2)</f>
        <v>7431.18083510741</v>
      </c>
      <c r="S13" s="189">
        <f>SUMIFS('PIB-Mpal 2015-2020 Corrient '!X$5:X$760,'PIB-Mpal 2015-2020 Corrient '!$C$5:$C$760,$A13,'PIB-Mpal 2015-2020 Corrient '!$A$5:$A$760,$V$2)</f>
        <v>693.6071555162616</v>
      </c>
      <c r="T13" s="190">
        <f>SUMIFS('PIB-Mpal 2015-2020 Corrient '!Y$5:Y$760,'PIB-Mpal 2015-2020 Corrient '!$C$5:$C$760,$A13,'PIB-Mpal 2015-2020 Corrient '!$A$5:$A$760,$V$2)</f>
        <v>8124.787990623671</v>
      </c>
    </row>
    <row r="14" spans="1:20" ht="15" thickBot="1">
      <c r="A14" s="454" t="s">
        <v>426</v>
      </c>
      <c r="B14" s="455"/>
      <c r="C14" s="226">
        <f>SUM(C5:C13)</f>
        <v>7414.0000000000055</v>
      </c>
      <c r="D14" s="226">
        <f aca="true" t="shared" si="0" ref="D14:T14">SUM(D5:D13)</f>
        <v>2826.3154201396223</v>
      </c>
      <c r="E14" s="226">
        <f t="shared" si="0"/>
        <v>21031.586564243506</v>
      </c>
      <c r="F14" s="226">
        <f t="shared" si="0"/>
        <v>9481.654097837029</v>
      </c>
      <c r="G14" s="226">
        <f t="shared" si="0"/>
        <v>5442.56826802429</v>
      </c>
      <c r="H14" s="226">
        <f t="shared" si="0"/>
        <v>21461.50224018208</v>
      </c>
      <c r="I14" s="226">
        <f t="shared" si="0"/>
        <v>3594.373796167604</v>
      </c>
      <c r="J14" s="226">
        <f t="shared" si="0"/>
        <v>5491.563354705965</v>
      </c>
      <c r="K14" s="226">
        <f t="shared" si="0"/>
        <v>10794.725592223871</v>
      </c>
      <c r="L14" s="226">
        <f t="shared" si="0"/>
        <v>11015.097830000004</v>
      </c>
      <c r="M14" s="226">
        <f t="shared" si="0"/>
        <v>13796.385116041523</v>
      </c>
      <c r="N14" s="248">
        <f t="shared" si="0"/>
        <v>2917.7457252876734</v>
      </c>
      <c r="O14" s="253">
        <f t="shared" si="0"/>
        <v>10240.31542013963</v>
      </c>
      <c r="P14" s="226">
        <f t="shared" si="0"/>
        <v>30513.240662080534</v>
      </c>
      <c r="Q14" s="227">
        <f t="shared" si="0"/>
        <v>74509.65011296298</v>
      </c>
      <c r="R14" s="251">
        <f t="shared" si="0"/>
        <v>115263.20619518316</v>
      </c>
      <c r="S14" s="226">
        <f t="shared" si="0"/>
        <v>10758.437877343247</v>
      </c>
      <c r="T14" s="227">
        <f t="shared" si="0"/>
        <v>126021.6440725264</v>
      </c>
    </row>
    <row r="17" spans="1:20" ht="21">
      <c r="A17" s="446" t="s">
        <v>484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</row>
    <row r="18" spans="1:20" ht="51.6" customHeight="1">
      <c r="A18" s="447" t="str">
        <f>"Participación porcentual del Valor Agregado por grandes ramas de actividad, sector Económico y PIB para los 9 subregiones de Antioquia en el total Departamental año: "&amp;V2</f>
        <v>Participación porcentual del Valor Agregado por grandes ramas de actividad, sector Económico y PIB para los 9 subregiones de Antioquia en el total Departamental año: 2016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</row>
    <row r="19" ht="15" thickBot="1"/>
    <row r="20" spans="1:20" ht="248.4" thickBot="1">
      <c r="A20" s="123" t="s">
        <v>427</v>
      </c>
      <c r="B20" s="124" t="s">
        <v>360</v>
      </c>
      <c r="C20" s="16" t="s">
        <v>7</v>
      </c>
      <c r="D20" s="16" t="s">
        <v>8</v>
      </c>
      <c r="E20" s="16" t="s">
        <v>10</v>
      </c>
      <c r="F20" s="16" t="s">
        <v>11</v>
      </c>
      <c r="G20" s="16" t="s">
        <v>13</v>
      </c>
      <c r="H20" s="16" t="s">
        <v>14</v>
      </c>
      <c r="I20" s="16" t="s">
        <v>15</v>
      </c>
      <c r="J20" s="16" t="s">
        <v>16</v>
      </c>
      <c r="K20" s="16" t="s">
        <v>17</v>
      </c>
      <c r="L20" s="16" t="s">
        <v>18</v>
      </c>
      <c r="M20" s="16" t="s">
        <v>19</v>
      </c>
      <c r="N20" s="254" t="s">
        <v>20</v>
      </c>
      <c r="O20" s="262" t="s">
        <v>9</v>
      </c>
      <c r="P20" s="134" t="s">
        <v>12</v>
      </c>
      <c r="Q20" s="138" t="s">
        <v>21</v>
      </c>
      <c r="R20" s="258" t="s">
        <v>317</v>
      </c>
      <c r="S20" s="16" t="s">
        <v>320</v>
      </c>
      <c r="T20" s="138" t="s">
        <v>318</v>
      </c>
    </row>
    <row r="21" spans="1:20" ht="15">
      <c r="A21" s="221" t="s">
        <v>22</v>
      </c>
      <c r="B21" s="219" t="s">
        <v>24</v>
      </c>
      <c r="C21" s="229">
        <f aca="true" t="shared" si="1" ref="C21:C30">C5/C$14</f>
        <v>0.053740616547376406</v>
      </c>
      <c r="D21" s="229">
        <f aca="true" t="shared" si="2" ref="D21:T30">D5/D$14</f>
        <v>0.007674995745533001</v>
      </c>
      <c r="E21" s="229">
        <f t="shared" si="2"/>
        <v>0.8129367821573324</v>
      </c>
      <c r="F21" s="229">
        <f t="shared" si="2"/>
        <v>0.7288764135666875</v>
      </c>
      <c r="G21" s="229">
        <f t="shared" si="2"/>
        <v>0.6010312029658121</v>
      </c>
      <c r="H21" s="229">
        <f t="shared" si="2"/>
        <v>0.7374737744155351</v>
      </c>
      <c r="I21" s="229">
        <f t="shared" si="2"/>
        <v>0.7374812388529877</v>
      </c>
      <c r="J21" s="229">
        <f t="shared" si="2"/>
        <v>0.8734428174253659</v>
      </c>
      <c r="K21" s="229">
        <f t="shared" si="2"/>
        <v>0.7255272395359542</v>
      </c>
      <c r="L21" s="229">
        <f t="shared" si="2"/>
        <v>0.7423097258329204</v>
      </c>
      <c r="M21" s="229">
        <f t="shared" si="2"/>
        <v>0.7052011260335237</v>
      </c>
      <c r="N21" s="255">
        <f t="shared" si="2"/>
        <v>0.7676428806823355</v>
      </c>
      <c r="O21" s="263">
        <f aca="true" t="shared" si="3" ref="O21:P30">O5/O$14</f>
        <v>0.0410265575493012</v>
      </c>
      <c r="P21" s="230">
        <f t="shared" si="3"/>
        <v>0.7868159467095374</v>
      </c>
      <c r="Q21" s="233">
        <f t="shared" si="2"/>
        <v>0.7317191514219812</v>
      </c>
      <c r="R21" s="259">
        <f t="shared" si="2"/>
        <v>0.6849416200373181</v>
      </c>
      <c r="S21" s="229">
        <f t="shared" si="2"/>
        <v>0.6849433698434705</v>
      </c>
      <c r="T21" s="233">
        <f t="shared" si="2"/>
        <v>0.6849417694178546</v>
      </c>
    </row>
    <row r="22" spans="1:20" ht="15">
      <c r="A22" s="222" t="s">
        <v>37</v>
      </c>
      <c r="B22" s="220" t="s">
        <v>39</v>
      </c>
      <c r="C22" s="228">
        <f t="shared" si="1"/>
        <v>0.027341245874358537</v>
      </c>
      <c r="D22" s="228">
        <f aca="true" t="shared" si="4" ref="D22:N22">D6/D$14</f>
        <v>0.48089030733340754</v>
      </c>
      <c r="E22" s="228">
        <f t="shared" si="4"/>
        <v>0.004765177192677709</v>
      </c>
      <c r="F22" s="228">
        <f t="shared" si="4"/>
        <v>0.00947902607464447</v>
      </c>
      <c r="G22" s="228">
        <f t="shared" si="4"/>
        <v>0.02343650969934069</v>
      </c>
      <c r="H22" s="228">
        <f t="shared" si="4"/>
        <v>0.029518005979691328</v>
      </c>
      <c r="I22" s="228">
        <f t="shared" si="4"/>
        <v>0.016768058413891077</v>
      </c>
      <c r="J22" s="228">
        <f t="shared" si="4"/>
        <v>0.009186531601402073</v>
      </c>
      <c r="K22" s="228">
        <f t="shared" si="4"/>
        <v>0.013432571949162114</v>
      </c>
      <c r="L22" s="228">
        <f t="shared" si="4"/>
        <v>0.027912935836481544</v>
      </c>
      <c r="M22" s="228">
        <f t="shared" si="4"/>
        <v>0.027859614715041385</v>
      </c>
      <c r="N22" s="256">
        <f t="shared" si="4"/>
        <v>0.013685458237659756</v>
      </c>
      <c r="O22" s="264">
        <f t="shared" si="3"/>
        <v>0.15252027148039646</v>
      </c>
      <c r="P22" s="231">
        <f t="shared" si="3"/>
        <v>0.006229953912504397</v>
      </c>
      <c r="Q22" s="234">
        <f>Q6/Q$14</f>
        <v>0.023465829874500084</v>
      </c>
      <c r="R22" s="260">
        <f>R6/R$14</f>
        <v>0.03036860295732515</v>
      </c>
      <c r="S22" s="228">
        <f t="shared" si="2"/>
        <v>0.030368344745434733</v>
      </c>
      <c r="T22" s="234">
        <f t="shared" si="2"/>
        <v>0.03036858091383729</v>
      </c>
    </row>
    <row r="23" spans="1:20" ht="15">
      <c r="A23" s="222" t="s">
        <v>46</v>
      </c>
      <c r="B23" s="220" t="s">
        <v>48</v>
      </c>
      <c r="C23" s="228">
        <f t="shared" si="1"/>
        <v>0.018319840372626163</v>
      </c>
      <c r="D23" s="228">
        <f t="shared" si="2"/>
        <v>0.21837795921689</v>
      </c>
      <c r="E23" s="228">
        <f t="shared" si="2"/>
        <v>0.0041312040098539496</v>
      </c>
      <c r="F23" s="228">
        <f t="shared" si="2"/>
        <v>0.005966811334955438</v>
      </c>
      <c r="G23" s="228">
        <f t="shared" si="2"/>
        <v>0.018742955620223767</v>
      </c>
      <c r="H23" s="228">
        <f t="shared" si="2"/>
        <v>0.011990378716457582</v>
      </c>
      <c r="I23" s="228">
        <f t="shared" si="2"/>
        <v>0.013070866358611436</v>
      </c>
      <c r="J23" s="228">
        <f t="shared" si="2"/>
        <v>0.005313153965519885</v>
      </c>
      <c r="K23" s="228">
        <f t="shared" si="2"/>
        <v>0.009682921361955695</v>
      </c>
      <c r="L23" s="228">
        <f t="shared" si="2"/>
        <v>0.0156587476870568</v>
      </c>
      <c r="M23" s="228">
        <f t="shared" si="2"/>
        <v>0.016165419131501237</v>
      </c>
      <c r="N23" s="256">
        <f t="shared" si="2"/>
        <v>0.01026670208974215</v>
      </c>
      <c r="O23" s="264">
        <f t="shared" si="3"/>
        <v>0.07353565385251584</v>
      </c>
      <c r="P23" s="231">
        <f t="shared" si="3"/>
        <v>0.0047015988069459965</v>
      </c>
      <c r="Q23" s="234">
        <f t="shared" si="2"/>
        <v>0.012957136114688067</v>
      </c>
      <c r="R23" s="260">
        <f t="shared" si="2"/>
        <v>0.016153645606451265</v>
      </c>
      <c r="S23" s="228">
        <f t="shared" si="2"/>
        <v>0.016153526034686595</v>
      </c>
      <c r="T23" s="234">
        <f t="shared" si="2"/>
        <v>0.016153635398638063</v>
      </c>
    </row>
    <row r="24" spans="1:20" ht="15">
      <c r="A24" s="222" t="s">
        <v>56</v>
      </c>
      <c r="B24" s="220" t="s">
        <v>58</v>
      </c>
      <c r="C24" s="228">
        <f t="shared" si="1"/>
        <v>0.042750954339768756</v>
      </c>
      <c r="D24" s="228">
        <f t="shared" si="2"/>
        <v>0.20720298827325928</v>
      </c>
      <c r="E24" s="228">
        <f t="shared" si="2"/>
        <v>0.0033017795845899068</v>
      </c>
      <c r="F24" s="228">
        <f t="shared" si="2"/>
        <v>0.012896593828175389</v>
      </c>
      <c r="G24" s="228">
        <f t="shared" si="2"/>
        <v>0.079250189153518</v>
      </c>
      <c r="H24" s="228">
        <f t="shared" si="2"/>
        <v>0.01581597681881669</v>
      </c>
      <c r="I24" s="228">
        <f t="shared" si="2"/>
        <v>0.01782953214086402</v>
      </c>
      <c r="J24" s="228">
        <f t="shared" si="2"/>
        <v>0.007517977430990784</v>
      </c>
      <c r="K24" s="228">
        <f t="shared" si="2"/>
        <v>0.017605106825954876</v>
      </c>
      <c r="L24" s="228">
        <f t="shared" si="2"/>
        <v>0.019585810870702974</v>
      </c>
      <c r="M24" s="228">
        <f t="shared" si="2"/>
        <v>0.02008145194232646</v>
      </c>
      <c r="N24" s="256">
        <f t="shared" si="2"/>
        <v>0.01563778310793215</v>
      </c>
      <c r="O24" s="264">
        <f t="shared" si="3"/>
        <v>0.08813952884260481</v>
      </c>
      <c r="P24" s="231">
        <f t="shared" si="3"/>
        <v>0.00628326263315163</v>
      </c>
      <c r="Q24" s="234">
        <f t="shared" si="2"/>
        <v>0.02153409961387609</v>
      </c>
      <c r="R24" s="260">
        <f t="shared" si="2"/>
        <v>0.02341421515168266</v>
      </c>
      <c r="S24" s="228">
        <f t="shared" si="2"/>
        <v>0.023414144822239493</v>
      </c>
      <c r="T24" s="234">
        <f t="shared" si="2"/>
        <v>0.023414209147674774</v>
      </c>
    </row>
    <row r="25" spans="1:20" ht="15">
      <c r="A25" s="222" t="s">
        <v>71</v>
      </c>
      <c r="B25" s="220" t="s">
        <v>73</v>
      </c>
      <c r="C25" s="228">
        <f t="shared" si="1"/>
        <v>0.1037363590361662</v>
      </c>
      <c r="D25" s="228">
        <f t="shared" si="2"/>
        <v>0.006529586279511769</v>
      </c>
      <c r="E25" s="228">
        <f t="shared" si="2"/>
        <v>0.03566905940118774</v>
      </c>
      <c r="F25" s="228">
        <f t="shared" si="2"/>
        <v>0.03297721302822951</v>
      </c>
      <c r="G25" s="228">
        <f t="shared" si="2"/>
        <v>0.06198669624440881</v>
      </c>
      <c r="H25" s="228">
        <f t="shared" si="2"/>
        <v>0.02210643484591953</v>
      </c>
      <c r="I25" s="228">
        <f t="shared" si="2"/>
        <v>0.022635888167241852</v>
      </c>
      <c r="J25" s="228">
        <f t="shared" si="2"/>
        <v>0.012432371342657391</v>
      </c>
      <c r="K25" s="228">
        <f t="shared" si="2"/>
        <v>0.02412727995567044</v>
      </c>
      <c r="L25" s="228">
        <f t="shared" si="2"/>
        <v>0.025261828721006567</v>
      </c>
      <c r="M25" s="228">
        <f t="shared" si="2"/>
        <v>0.030834804020588462</v>
      </c>
      <c r="N25" s="256">
        <f t="shared" si="2"/>
        <v>0.022598206410082183</v>
      </c>
      <c r="O25" s="264">
        <f t="shared" si="3"/>
        <v>0.07690740020899811</v>
      </c>
      <c r="P25" s="231">
        <f t="shared" si="3"/>
        <v>0.03483259773277421</v>
      </c>
      <c r="Q25" s="234">
        <f t="shared" si="2"/>
        <v>0.02672643631198701</v>
      </c>
      <c r="R25" s="260">
        <f t="shared" si="2"/>
        <v>0.03333057459511934</v>
      </c>
      <c r="S25" s="228">
        <f t="shared" si="2"/>
        <v>0.03333032755425472</v>
      </c>
      <c r="T25" s="234">
        <f t="shared" si="2"/>
        <v>0.0333305535052993</v>
      </c>
    </row>
    <row r="26" spans="1:20" ht="15">
      <c r="A26" s="223" t="s">
        <v>93</v>
      </c>
      <c r="B26" s="220" t="s">
        <v>95</v>
      </c>
      <c r="C26" s="228">
        <f t="shared" si="1"/>
        <v>0.05468328121591209</v>
      </c>
      <c r="D26" s="228">
        <f t="shared" si="2"/>
        <v>0.022324443181147232</v>
      </c>
      <c r="E26" s="228">
        <f t="shared" si="2"/>
        <v>0.0021489844017024166</v>
      </c>
      <c r="F26" s="228">
        <f t="shared" si="2"/>
        <v>0.013322465625224624</v>
      </c>
      <c r="G26" s="228">
        <f t="shared" si="2"/>
        <v>0.013953177256969096</v>
      </c>
      <c r="H26" s="228">
        <f t="shared" si="2"/>
        <v>0.01446396640331439</v>
      </c>
      <c r="I26" s="228">
        <f t="shared" si="2"/>
        <v>0.01501576984836937</v>
      </c>
      <c r="J26" s="228">
        <f t="shared" si="2"/>
        <v>0.008642047678414646</v>
      </c>
      <c r="K26" s="228">
        <f t="shared" si="2"/>
        <v>0.024977800395376146</v>
      </c>
      <c r="L26" s="228">
        <f t="shared" si="2"/>
        <v>0.01493864654237996</v>
      </c>
      <c r="M26" s="228">
        <f t="shared" si="2"/>
        <v>0.027959878325666532</v>
      </c>
      <c r="N26" s="256">
        <f t="shared" si="2"/>
        <v>0.017940460011912508</v>
      </c>
      <c r="O26" s="264">
        <f t="shared" si="3"/>
        <v>0.04575227868686991</v>
      </c>
      <c r="P26" s="231">
        <f t="shared" si="3"/>
        <v>0.005621020859690709</v>
      </c>
      <c r="Q26" s="234">
        <f t="shared" si="2"/>
        <v>0.018252422472635293</v>
      </c>
      <c r="R26" s="260">
        <f t="shared" si="2"/>
        <v>0.017351720513181557</v>
      </c>
      <c r="S26" s="228">
        <f t="shared" si="2"/>
        <v>0.017351754205721194</v>
      </c>
      <c r="T26" s="234">
        <f t="shared" si="2"/>
        <v>0.017351723389505684</v>
      </c>
    </row>
    <row r="27" spans="1:20" ht="15">
      <c r="A27" s="223" t="s">
        <v>116</v>
      </c>
      <c r="B27" s="220" t="s">
        <v>118</v>
      </c>
      <c r="C27" s="228">
        <f t="shared" si="1"/>
        <v>0.15832825494287828</v>
      </c>
      <c r="D27" s="228">
        <f t="shared" si="2"/>
        <v>0.014279345494559241</v>
      </c>
      <c r="E27" s="228">
        <f t="shared" si="2"/>
        <v>0.11672069217376449</v>
      </c>
      <c r="F27" s="228">
        <f t="shared" si="2"/>
        <v>0.09464011119259708</v>
      </c>
      <c r="G27" s="228">
        <f t="shared" si="2"/>
        <v>0.12686238877790604</v>
      </c>
      <c r="H27" s="228">
        <f t="shared" si="2"/>
        <v>0.0745167629796279</v>
      </c>
      <c r="I27" s="228">
        <f t="shared" si="2"/>
        <v>0.09004613474906804</v>
      </c>
      <c r="J27" s="228">
        <f t="shared" si="2"/>
        <v>0.03322861383755726</v>
      </c>
      <c r="K27" s="228">
        <f t="shared" si="2"/>
        <v>0.10298601203519467</v>
      </c>
      <c r="L27" s="228">
        <f t="shared" si="2"/>
        <v>0.07447993958942549</v>
      </c>
      <c r="M27" s="228">
        <f t="shared" si="2"/>
        <v>0.06684400946350208</v>
      </c>
      <c r="N27" s="256">
        <f t="shared" si="2"/>
        <v>0.07082382711934743</v>
      </c>
      <c r="O27" s="264">
        <f t="shared" si="3"/>
        <v>0.11857091961438025</v>
      </c>
      <c r="P27" s="231">
        <f t="shared" si="3"/>
        <v>0.10985939436992664</v>
      </c>
      <c r="Q27" s="234">
        <f t="shared" si="2"/>
        <v>0.07859998875548</v>
      </c>
      <c r="R27" s="260">
        <f t="shared" si="2"/>
        <v>0.09042631869281169</v>
      </c>
      <c r="S27" s="228">
        <f t="shared" si="2"/>
        <v>0.0904258763055315</v>
      </c>
      <c r="T27" s="234">
        <f t="shared" si="2"/>
        <v>0.09042628092631448</v>
      </c>
    </row>
    <row r="28" spans="1:20" ht="15">
      <c r="A28" s="222" t="s">
        <v>145</v>
      </c>
      <c r="B28" s="220" t="s">
        <v>147</v>
      </c>
      <c r="C28" s="228">
        <f t="shared" si="1"/>
        <v>0.17467022270445698</v>
      </c>
      <c r="D28" s="228">
        <f t="shared" si="2"/>
        <v>0.029308342509598243</v>
      </c>
      <c r="E28" s="228">
        <f t="shared" si="2"/>
        <v>0.013653025207832827</v>
      </c>
      <c r="F28" s="228">
        <f t="shared" si="2"/>
        <v>0.04318597732971075</v>
      </c>
      <c r="G28" s="228">
        <f t="shared" si="2"/>
        <v>0.024657989923710016</v>
      </c>
      <c r="H28" s="228">
        <f t="shared" si="2"/>
        <v>0.029499904848317778</v>
      </c>
      <c r="I28" s="228">
        <f t="shared" si="2"/>
        <v>0.02854426016107116</v>
      </c>
      <c r="J28" s="228">
        <f t="shared" si="2"/>
        <v>0.018398902367263586</v>
      </c>
      <c r="K28" s="228">
        <f t="shared" si="2"/>
        <v>0.0427556871717034</v>
      </c>
      <c r="L28" s="228">
        <f t="shared" si="2"/>
        <v>0.0300009648265164</v>
      </c>
      <c r="M28" s="228">
        <f t="shared" si="2"/>
        <v>0.04503799705451778</v>
      </c>
      <c r="N28" s="256">
        <f t="shared" si="2"/>
        <v>0.03396358083821909</v>
      </c>
      <c r="O28" s="264">
        <f t="shared" si="3"/>
        <v>0.13455050894181042</v>
      </c>
      <c r="P28" s="231">
        <f t="shared" si="3"/>
        <v>0.022830065418301758</v>
      </c>
      <c r="Q28" s="234">
        <f t="shared" si="2"/>
        <v>0.03332812536458758</v>
      </c>
      <c r="R28" s="260">
        <f t="shared" si="2"/>
        <v>0.03954189755976955</v>
      </c>
      <c r="S28" s="228">
        <f t="shared" si="2"/>
        <v>0.03954166512132112</v>
      </c>
      <c r="T28" s="234">
        <f t="shared" si="2"/>
        <v>0.03954187771655432</v>
      </c>
    </row>
    <row r="29" spans="1:20" ht="15">
      <c r="A29" s="222" t="s">
        <v>174</v>
      </c>
      <c r="B29" s="220" t="s">
        <v>176</v>
      </c>
      <c r="C29" s="228">
        <f t="shared" si="1"/>
        <v>0.36642922496645647</v>
      </c>
      <c r="D29" s="228">
        <f t="shared" si="2"/>
        <v>0.013412031966093746</v>
      </c>
      <c r="E29" s="228">
        <f t="shared" si="2"/>
        <v>0.006673295871058407</v>
      </c>
      <c r="F29" s="228">
        <f t="shared" si="2"/>
        <v>0.05865538801977533</v>
      </c>
      <c r="G29" s="228">
        <f t="shared" si="2"/>
        <v>0.050078890358111236</v>
      </c>
      <c r="H29" s="228">
        <f t="shared" si="2"/>
        <v>0.06461479499231966</v>
      </c>
      <c r="I29" s="228">
        <f t="shared" si="2"/>
        <v>0.05860825130789538</v>
      </c>
      <c r="J29" s="228">
        <f t="shared" si="2"/>
        <v>0.03183758435082847</v>
      </c>
      <c r="K29" s="228">
        <f t="shared" si="2"/>
        <v>0.03890538076902847</v>
      </c>
      <c r="L29" s="228">
        <f t="shared" si="2"/>
        <v>0.0498514000935097</v>
      </c>
      <c r="M29" s="228">
        <f t="shared" si="2"/>
        <v>0.06001569931333252</v>
      </c>
      <c r="N29" s="256">
        <f t="shared" si="2"/>
        <v>0.04744110150276941</v>
      </c>
      <c r="O29" s="264">
        <f t="shared" si="3"/>
        <v>0.2689968808231228</v>
      </c>
      <c r="P29" s="231">
        <f t="shared" si="3"/>
        <v>0.022826159557167363</v>
      </c>
      <c r="Q29" s="234">
        <f t="shared" si="2"/>
        <v>0.05341681007026477</v>
      </c>
      <c r="R29" s="260">
        <f t="shared" si="2"/>
        <v>0.06447140488634055</v>
      </c>
      <c r="S29" s="228">
        <f t="shared" si="2"/>
        <v>0.06447099136734014</v>
      </c>
      <c r="T29" s="234">
        <f t="shared" si="2"/>
        <v>0.06447136958432152</v>
      </c>
    </row>
    <row r="30" spans="1:20" ht="15" thickBot="1">
      <c r="A30" s="452" t="s">
        <v>426</v>
      </c>
      <c r="B30" s="453"/>
      <c r="C30" s="235">
        <f t="shared" si="1"/>
        <v>1</v>
      </c>
      <c r="D30" s="235">
        <f t="shared" si="2"/>
        <v>1</v>
      </c>
      <c r="E30" s="235">
        <f t="shared" si="2"/>
        <v>1</v>
      </c>
      <c r="F30" s="235">
        <f t="shared" si="2"/>
        <v>1</v>
      </c>
      <c r="G30" s="235">
        <f t="shared" si="2"/>
        <v>1</v>
      </c>
      <c r="H30" s="235">
        <f t="shared" si="2"/>
        <v>1</v>
      </c>
      <c r="I30" s="235">
        <f t="shared" si="2"/>
        <v>1</v>
      </c>
      <c r="J30" s="235">
        <f t="shared" si="2"/>
        <v>1</v>
      </c>
      <c r="K30" s="235">
        <f t="shared" si="2"/>
        <v>1</v>
      </c>
      <c r="L30" s="235">
        <f t="shared" si="2"/>
        <v>1</v>
      </c>
      <c r="M30" s="235">
        <f t="shared" si="2"/>
        <v>1</v>
      </c>
      <c r="N30" s="257">
        <f t="shared" si="2"/>
        <v>1</v>
      </c>
      <c r="O30" s="265">
        <f t="shared" si="3"/>
        <v>1</v>
      </c>
      <c r="P30" s="236">
        <f t="shared" si="3"/>
        <v>1</v>
      </c>
      <c r="Q30" s="237">
        <f t="shared" si="2"/>
        <v>1</v>
      </c>
      <c r="R30" s="261">
        <f t="shared" si="2"/>
        <v>1</v>
      </c>
      <c r="S30" s="235">
        <f t="shared" si="2"/>
        <v>1</v>
      </c>
      <c r="T30" s="237">
        <f t="shared" si="2"/>
        <v>1</v>
      </c>
    </row>
    <row r="33" spans="1:18" ht="21">
      <c r="A33" s="446" t="s">
        <v>485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</row>
    <row r="34" spans="1:18" ht="49.2" customHeight="1">
      <c r="A34" s="447" t="str">
        <f>"Distribución porcentual de las actividades y ramas de ecónomicas en el  valor Agregado, en las 9 subregiones de Antioquia del año: "&amp;V2</f>
        <v>Distribución porcentual de las actividades y ramas de ecónomicas en el  valor Agregado, en las 9 subregiones de Antioquia del año: 2016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</row>
    <row r="35" ht="15" thickBot="1"/>
    <row r="36" spans="1:18" ht="245.4" thickBot="1">
      <c r="A36" s="123" t="s">
        <v>427</v>
      </c>
      <c r="B36" s="124" t="s">
        <v>360</v>
      </c>
      <c r="C36" s="16" t="s">
        <v>7</v>
      </c>
      <c r="D36" s="16" t="s">
        <v>8</v>
      </c>
      <c r="E36" s="16" t="s">
        <v>10</v>
      </c>
      <c r="F36" s="16" t="s">
        <v>11</v>
      </c>
      <c r="G36" s="16" t="s">
        <v>13</v>
      </c>
      <c r="H36" s="16" t="s">
        <v>14</v>
      </c>
      <c r="I36" s="16" t="s">
        <v>15</v>
      </c>
      <c r="J36" s="16" t="s">
        <v>16</v>
      </c>
      <c r="K36" s="16" t="s">
        <v>17</v>
      </c>
      <c r="L36" s="16" t="s">
        <v>18</v>
      </c>
      <c r="M36" s="16" t="s">
        <v>19</v>
      </c>
      <c r="N36" s="254" t="s">
        <v>20</v>
      </c>
      <c r="O36" s="262" t="s">
        <v>9</v>
      </c>
      <c r="P36" s="134" t="s">
        <v>12</v>
      </c>
      <c r="Q36" s="138" t="s">
        <v>21</v>
      </c>
      <c r="R36" s="328" t="s">
        <v>317</v>
      </c>
    </row>
    <row r="37" spans="1:18" ht="15">
      <c r="A37" s="221" t="s">
        <v>22</v>
      </c>
      <c r="B37" s="219" t="s">
        <v>24</v>
      </c>
      <c r="C37" s="229">
        <f aca="true" t="shared" si="5" ref="C37:N37">C5/$R5</f>
        <v>0.005046740495791648</v>
      </c>
      <c r="D37" s="229">
        <f t="shared" si="5"/>
        <v>0.00027476063973514347</v>
      </c>
      <c r="E37" s="229">
        <f t="shared" si="5"/>
        <v>0.21656314883815145</v>
      </c>
      <c r="F37" s="229">
        <f t="shared" si="5"/>
        <v>0.08753742189617465</v>
      </c>
      <c r="G37" s="229">
        <f t="shared" si="5"/>
        <v>0.04143397999627035</v>
      </c>
      <c r="H37" s="229">
        <f t="shared" si="5"/>
        <v>0.20047602669220146</v>
      </c>
      <c r="I37" s="229">
        <f t="shared" si="5"/>
        <v>0.033576077878484385</v>
      </c>
      <c r="J37" s="229">
        <f t="shared" si="5"/>
        <v>0.06075558733758</v>
      </c>
      <c r="K37" s="229">
        <f t="shared" si="5"/>
        <v>0.09920214818360305</v>
      </c>
      <c r="L37" s="229">
        <f t="shared" si="5"/>
        <v>0.10356887454788205</v>
      </c>
      <c r="M37" s="229">
        <f t="shared" si="5"/>
        <v>0.12323499546980858</v>
      </c>
      <c r="N37" s="255">
        <f t="shared" si="5"/>
        <v>0.028370201177867323</v>
      </c>
      <c r="O37" s="263">
        <f aca="true" t="shared" si="6" ref="O37:P46">O5/$R5</f>
        <v>0.005321501135526793</v>
      </c>
      <c r="P37" s="230">
        <f t="shared" si="6"/>
        <v>0.3041005707343261</v>
      </c>
      <c r="Q37" s="233">
        <f aca="true" t="shared" si="7" ref="Q37:R46">Q5/$R5</f>
        <v>0.6905779281301472</v>
      </c>
      <c r="R37" s="329">
        <f t="shared" si="7"/>
        <v>1</v>
      </c>
    </row>
    <row r="38" spans="1:18" ht="15">
      <c r="A38" s="222" t="s">
        <v>37</v>
      </c>
      <c r="B38" s="220" t="s">
        <v>39</v>
      </c>
      <c r="C38" s="228">
        <f aca="true" t="shared" si="8" ref="C38:N38">C6/$R6</f>
        <v>0.0579102410475889</v>
      </c>
      <c r="D38" s="228">
        <f t="shared" si="8"/>
        <v>0.38828547272242686</v>
      </c>
      <c r="E38" s="228">
        <f t="shared" si="8"/>
        <v>0.028630938289409685</v>
      </c>
      <c r="F38" s="228">
        <f t="shared" si="8"/>
        <v>0.025676292599679074</v>
      </c>
      <c r="G38" s="228">
        <f t="shared" si="8"/>
        <v>0.036440246853078936</v>
      </c>
      <c r="H38" s="228">
        <f t="shared" si="8"/>
        <v>0.18098043382396856</v>
      </c>
      <c r="I38" s="228">
        <f t="shared" si="8"/>
        <v>0.017218309430117883</v>
      </c>
      <c r="J38" s="228">
        <f t="shared" si="8"/>
        <v>0.014412259133775427</v>
      </c>
      <c r="K38" s="228">
        <f t="shared" si="8"/>
        <v>0.041424309013198365</v>
      </c>
      <c r="L38" s="228">
        <f t="shared" si="8"/>
        <v>0.08783717638000524</v>
      </c>
      <c r="M38" s="228">
        <f t="shared" si="8"/>
        <v>0.10980570520610827</v>
      </c>
      <c r="N38" s="256">
        <f t="shared" si="8"/>
        <v>0.01140752096765422</v>
      </c>
      <c r="O38" s="264">
        <f t="shared" si="6"/>
        <v>0.4461957137700158</v>
      </c>
      <c r="P38" s="231">
        <f t="shared" si="6"/>
        <v>0.054307230889088766</v>
      </c>
      <c r="Q38" s="234">
        <f t="shared" si="7"/>
        <v>0.4994970553408955</v>
      </c>
      <c r="R38" s="267">
        <f t="shared" si="7"/>
        <v>1</v>
      </c>
    </row>
    <row r="39" spans="1:18" ht="15">
      <c r="A39" s="222" t="s">
        <v>46</v>
      </c>
      <c r="B39" s="220" t="s">
        <v>48</v>
      </c>
      <c r="C39" s="228">
        <f aca="true" t="shared" si="9" ref="C39:N39">C7/$R7</f>
        <v>0.07294793799790261</v>
      </c>
      <c r="D39" s="228">
        <f t="shared" si="9"/>
        <v>0.3314882848113978</v>
      </c>
      <c r="E39" s="228">
        <f t="shared" si="9"/>
        <v>0.04666458753005436</v>
      </c>
      <c r="F39" s="228">
        <f t="shared" si="9"/>
        <v>0.030385414644835598</v>
      </c>
      <c r="G39" s="228">
        <f t="shared" si="9"/>
        <v>0.05478740309904197</v>
      </c>
      <c r="H39" s="228">
        <f t="shared" si="9"/>
        <v>0.13820755115183395</v>
      </c>
      <c r="I39" s="228">
        <f t="shared" si="9"/>
        <v>0.02523285355702007</v>
      </c>
      <c r="J39" s="228">
        <f t="shared" si="9"/>
        <v>0.015670655124657457</v>
      </c>
      <c r="K39" s="228">
        <f t="shared" si="9"/>
        <v>0.05613797788010227</v>
      </c>
      <c r="L39" s="228">
        <f t="shared" si="9"/>
        <v>0.09263692665740533</v>
      </c>
      <c r="M39" s="228">
        <f t="shared" si="9"/>
        <v>0.11978185421194759</v>
      </c>
      <c r="N39" s="256">
        <f t="shared" si="9"/>
        <v>0.016088559282101168</v>
      </c>
      <c r="O39" s="264">
        <f t="shared" si="6"/>
        <v>0.4044362228093004</v>
      </c>
      <c r="P39" s="231">
        <f t="shared" si="6"/>
        <v>0.07705000217488997</v>
      </c>
      <c r="Q39" s="234">
        <f t="shared" si="7"/>
        <v>0.5185137750158095</v>
      </c>
      <c r="R39" s="267">
        <f t="shared" si="7"/>
        <v>1</v>
      </c>
    </row>
    <row r="40" spans="1:18" ht="15">
      <c r="A40" s="222" t="s">
        <v>56</v>
      </c>
      <c r="B40" s="220" t="s">
        <v>58</v>
      </c>
      <c r="C40" s="228">
        <f aca="true" t="shared" si="10" ref="C40:N40">C8/$R8</f>
        <v>0.11744325923921882</v>
      </c>
      <c r="D40" s="228">
        <f t="shared" si="10"/>
        <v>0.21699330865641844</v>
      </c>
      <c r="E40" s="228">
        <f t="shared" si="10"/>
        <v>0.025730594058895943</v>
      </c>
      <c r="F40" s="228">
        <f t="shared" si="10"/>
        <v>0.04530945404929098</v>
      </c>
      <c r="G40" s="228">
        <f t="shared" si="10"/>
        <v>0.15982101780336344</v>
      </c>
      <c r="H40" s="228">
        <f t="shared" si="10"/>
        <v>0.1257725415874879</v>
      </c>
      <c r="I40" s="228">
        <f t="shared" si="10"/>
        <v>0.023746132458279366</v>
      </c>
      <c r="J40" s="228">
        <f t="shared" si="10"/>
        <v>0.01529772027170475</v>
      </c>
      <c r="K40" s="228">
        <f t="shared" si="10"/>
        <v>0.07041739759258324</v>
      </c>
      <c r="L40" s="228">
        <f t="shared" si="10"/>
        <v>0.07993916627945279</v>
      </c>
      <c r="M40" s="228">
        <f t="shared" si="10"/>
        <v>0.10265736638974068</v>
      </c>
      <c r="N40" s="256">
        <f t="shared" si="10"/>
        <v>0.01690644617286947</v>
      </c>
      <c r="O40" s="264">
        <f t="shared" si="6"/>
        <v>0.33443656789563725</v>
      </c>
      <c r="P40" s="231">
        <f t="shared" si="6"/>
        <v>0.07104004810818693</v>
      </c>
      <c r="Q40" s="234">
        <f t="shared" si="7"/>
        <v>0.5945233839961757</v>
      </c>
      <c r="R40" s="267">
        <f t="shared" si="7"/>
        <v>1</v>
      </c>
    </row>
    <row r="41" spans="1:18" ht="15">
      <c r="A41" s="222" t="s">
        <v>71</v>
      </c>
      <c r="B41" s="220" t="s">
        <v>73</v>
      </c>
      <c r="C41" s="228">
        <f aca="true" t="shared" si="11" ref="C41:N41">C9/$R9</f>
        <v>0.20019355240039846</v>
      </c>
      <c r="D41" s="228">
        <f t="shared" si="11"/>
        <v>0.004803665924114498</v>
      </c>
      <c r="E41" s="228">
        <f t="shared" si="11"/>
        <v>0.19526760358745696</v>
      </c>
      <c r="F41" s="228">
        <f t="shared" si="11"/>
        <v>0.08138878418914414</v>
      </c>
      <c r="G41" s="228">
        <f t="shared" si="11"/>
        <v>0.08781503499784868</v>
      </c>
      <c r="H41" s="228">
        <f t="shared" si="11"/>
        <v>0.12349384994479733</v>
      </c>
      <c r="I41" s="228">
        <f t="shared" si="11"/>
        <v>0.021178114041436786</v>
      </c>
      <c r="J41" s="228">
        <f t="shared" si="11"/>
        <v>0.01777118857747212</v>
      </c>
      <c r="K41" s="228">
        <f t="shared" si="11"/>
        <v>0.0677932530180524</v>
      </c>
      <c r="L41" s="228">
        <f t="shared" si="11"/>
        <v>0.07243019398966948</v>
      </c>
      <c r="M41" s="228">
        <f t="shared" si="11"/>
        <v>0.11073196450583545</v>
      </c>
      <c r="N41" s="256">
        <f t="shared" si="11"/>
        <v>0.01716279108587198</v>
      </c>
      <c r="O41" s="264">
        <f t="shared" si="6"/>
        <v>0.204997218324513</v>
      </c>
      <c r="P41" s="231">
        <f t="shared" si="6"/>
        <v>0.27665638777660106</v>
      </c>
      <c r="Q41" s="234">
        <f t="shared" si="7"/>
        <v>0.518346393898886</v>
      </c>
      <c r="R41" s="267">
        <f t="shared" si="7"/>
        <v>1</v>
      </c>
    </row>
    <row r="42" spans="1:18" ht="15">
      <c r="A42" s="223" t="s">
        <v>93</v>
      </c>
      <c r="B42" s="220" t="s">
        <v>95</v>
      </c>
      <c r="C42" s="228">
        <f aca="true" t="shared" si="12" ref="C42:N42">C10/$R10</f>
        <v>0.20270940929377312</v>
      </c>
      <c r="D42" s="228">
        <f t="shared" si="12"/>
        <v>0.03154772335318109</v>
      </c>
      <c r="E42" s="228">
        <f t="shared" si="12"/>
        <v>0.022598106934269297</v>
      </c>
      <c r="F42" s="228">
        <f t="shared" si="12"/>
        <v>0.0631590336168333</v>
      </c>
      <c r="G42" s="228">
        <f t="shared" si="12"/>
        <v>0.037970276262787116</v>
      </c>
      <c r="H42" s="228">
        <f t="shared" si="12"/>
        <v>0.1552080643293692</v>
      </c>
      <c r="I42" s="228">
        <f t="shared" si="12"/>
        <v>0.026985943259878045</v>
      </c>
      <c r="J42" s="228">
        <f t="shared" si="12"/>
        <v>0.023728998922267642</v>
      </c>
      <c r="K42" s="228">
        <f t="shared" si="12"/>
        <v>0.13481324357146085</v>
      </c>
      <c r="L42" s="228">
        <f t="shared" si="12"/>
        <v>0.08227471199061027</v>
      </c>
      <c r="M42" s="228">
        <f t="shared" si="12"/>
        <v>0.19287118390402197</v>
      </c>
      <c r="N42" s="256">
        <f t="shared" si="12"/>
        <v>0.026172654753474554</v>
      </c>
      <c r="O42" s="264">
        <f t="shared" si="6"/>
        <v>0.23425713264695414</v>
      </c>
      <c r="P42" s="231">
        <f t="shared" si="6"/>
        <v>0.0857571405511026</v>
      </c>
      <c r="Q42" s="234">
        <f t="shared" si="7"/>
        <v>0.6799857268019432</v>
      </c>
      <c r="R42" s="267">
        <f t="shared" si="7"/>
        <v>1</v>
      </c>
    </row>
    <row r="43" spans="1:18" ht="15">
      <c r="A43" s="223" t="s">
        <v>116</v>
      </c>
      <c r="B43" s="220" t="s">
        <v>118</v>
      </c>
      <c r="C43" s="228">
        <f aca="true" t="shared" si="13" ref="C43:N43">C11/$R11</f>
        <v>0.11262257688698944</v>
      </c>
      <c r="D43" s="228">
        <f t="shared" si="13"/>
        <v>0.0038720716314557995</v>
      </c>
      <c r="E43" s="228">
        <f t="shared" si="13"/>
        <v>0.23552355259152194</v>
      </c>
      <c r="F43" s="228">
        <f t="shared" si="13"/>
        <v>0.08609418176192818</v>
      </c>
      <c r="G43" s="228">
        <f t="shared" si="13"/>
        <v>0.06624471306555668</v>
      </c>
      <c r="H43" s="228">
        <f t="shared" si="13"/>
        <v>0.15343645362639136</v>
      </c>
      <c r="I43" s="228">
        <f t="shared" si="13"/>
        <v>0.031052943144922598</v>
      </c>
      <c r="J43" s="228">
        <f t="shared" si="13"/>
        <v>0.017507441194033687</v>
      </c>
      <c r="K43" s="228">
        <f t="shared" si="13"/>
        <v>0.10666066848121562</v>
      </c>
      <c r="L43" s="228">
        <f t="shared" si="13"/>
        <v>0.07871221388689428</v>
      </c>
      <c r="M43" s="228">
        <f t="shared" si="13"/>
        <v>0.0884794173755682</v>
      </c>
      <c r="N43" s="256">
        <f t="shared" si="13"/>
        <v>0.0198262823089364</v>
      </c>
      <c r="O43" s="264">
        <f t="shared" si="6"/>
        <v>0.11649464851844525</v>
      </c>
      <c r="P43" s="231">
        <f t="shared" si="6"/>
        <v>0.3216177343534501</v>
      </c>
      <c r="Q43" s="234">
        <f t="shared" si="7"/>
        <v>0.5618876171281048</v>
      </c>
      <c r="R43" s="267">
        <f t="shared" si="7"/>
        <v>1</v>
      </c>
    </row>
    <row r="44" spans="1:18" ht="15">
      <c r="A44" s="222" t="s">
        <v>145</v>
      </c>
      <c r="B44" s="220" t="s">
        <v>147</v>
      </c>
      <c r="C44" s="228">
        <f aca="true" t="shared" si="14" ref="C44:N44">C12/$R12</f>
        <v>0.2841340312865846</v>
      </c>
      <c r="D44" s="228">
        <f t="shared" si="14"/>
        <v>0.01817455071683805</v>
      </c>
      <c r="E44" s="228">
        <f t="shared" si="14"/>
        <v>0.06300176630634502</v>
      </c>
      <c r="F44" s="228">
        <f t="shared" si="14"/>
        <v>0.089841844077504</v>
      </c>
      <c r="G44" s="228">
        <f t="shared" si="14"/>
        <v>0.029445121689759837</v>
      </c>
      <c r="H44" s="228">
        <f t="shared" si="14"/>
        <v>0.13890968632604572</v>
      </c>
      <c r="I44" s="228">
        <f t="shared" si="14"/>
        <v>0.022510950239235137</v>
      </c>
      <c r="J44" s="228">
        <f t="shared" si="14"/>
        <v>0.022168673677610218</v>
      </c>
      <c r="K44" s="228">
        <f t="shared" si="14"/>
        <v>0.10126451688502054</v>
      </c>
      <c r="L44" s="228">
        <f t="shared" si="14"/>
        <v>0.07250623894570542</v>
      </c>
      <c r="M44" s="228">
        <f t="shared" si="14"/>
        <v>0.13633148788957317</v>
      </c>
      <c r="N44" s="256">
        <f t="shared" si="14"/>
        <v>0.021742661836002316</v>
      </c>
      <c r="O44" s="264">
        <f t="shared" si="6"/>
        <v>0.3023085820034227</v>
      </c>
      <c r="P44" s="231">
        <f t="shared" si="6"/>
        <v>0.15284361038384903</v>
      </c>
      <c r="Q44" s="234">
        <f t="shared" si="7"/>
        <v>0.5448478076127283</v>
      </c>
      <c r="R44" s="267">
        <f t="shared" si="7"/>
        <v>1</v>
      </c>
    </row>
    <row r="45" spans="1:18" ht="15">
      <c r="A45" s="222" t="s">
        <v>174</v>
      </c>
      <c r="B45" s="220" t="s">
        <v>176</v>
      </c>
      <c r="C45" s="228">
        <f aca="true" t="shared" si="15" ref="C45:N45">C13/$R13</f>
        <v>0.3655820433095467</v>
      </c>
      <c r="D45" s="228">
        <f t="shared" si="15"/>
        <v>0.005101024130928499</v>
      </c>
      <c r="E45" s="228">
        <f t="shared" si="15"/>
        <v>0.01888663496357306</v>
      </c>
      <c r="F45" s="228">
        <f t="shared" si="15"/>
        <v>0.07484007084721754</v>
      </c>
      <c r="G45" s="228">
        <f t="shared" si="15"/>
        <v>0.036677586726630136</v>
      </c>
      <c r="H45" s="228">
        <f t="shared" si="15"/>
        <v>0.18660971899986478</v>
      </c>
      <c r="I45" s="228">
        <f t="shared" si="15"/>
        <v>0.028348114171179363</v>
      </c>
      <c r="J45" s="228">
        <f t="shared" si="15"/>
        <v>0.023527635163630444</v>
      </c>
      <c r="K45" s="228">
        <f t="shared" si="15"/>
        <v>0.056514962935439825</v>
      </c>
      <c r="L45" s="228">
        <f t="shared" si="15"/>
        <v>0.07389378097196363</v>
      </c>
      <c r="M45" s="228">
        <f t="shared" si="15"/>
        <v>0.11142235925998918</v>
      </c>
      <c r="N45" s="256">
        <f t="shared" si="15"/>
        <v>0.018627062667980858</v>
      </c>
      <c r="O45" s="264">
        <f t="shared" si="6"/>
        <v>0.3706830674404752</v>
      </c>
      <c r="P45" s="231">
        <f t="shared" si="6"/>
        <v>0.09372670581079061</v>
      </c>
      <c r="Q45" s="234">
        <f t="shared" si="7"/>
        <v>0.5355902267487341</v>
      </c>
      <c r="R45" s="267">
        <f t="shared" si="7"/>
        <v>1</v>
      </c>
    </row>
    <row r="46" spans="1:18" ht="15" thickBot="1">
      <c r="A46" s="456" t="s">
        <v>426</v>
      </c>
      <c r="B46" s="457"/>
      <c r="C46" s="232">
        <f aca="true" t="shared" si="16" ref="C46:N46">C14/$R14</f>
        <v>0.06432234747526774</v>
      </c>
      <c r="D46" s="232">
        <f t="shared" si="16"/>
        <v>0.02452053446573078</v>
      </c>
      <c r="E46" s="232">
        <f t="shared" si="16"/>
        <v>0.18246574304578397</v>
      </c>
      <c r="F46" s="232">
        <f t="shared" si="16"/>
        <v>0.082260891491957</v>
      </c>
      <c r="G46" s="232">
        <f t="shared" si="16"/>
        <v>0.04721860902262265</v>
      </c>
      <c r="H46" s="232">
        <f t="shared" si="16"/>
        <v>0.18619560351149553</v>
      </c>
      <c r="I46" s="232">
        <f t="shared" si="16"/>
        <v>0.031184051830737747</v>
      </c>
      <c r="J46" s="232">
        <f t="shared" si="16"/>
        <v>0.04764368037278714</v>
      </c>
      <c r="K46" s="232">
        <f t="shared" si="16"/>
        <v>0.09365283119007133</v>
      </c>
      <c r="L46" s="232">
        <f t="shared" si="16"/>
        <v>0.09556473564814237</v>
      </c>
      <c r="M46" s="232">
        <f t="shared" si="16"/>
        <v>0.11969461523288838</v>
      </c>
      <c r="N46" s="266">
        <f t="shared" si="16"/>
        <v>0.025313765091236944</v>
      </c>
      <c r="O46" s="269">
        <f t="shared" si="6"/>
        <v>0.08884288194099856</v>
      </c>
      <c r="P46" s="232">
        <f t="shared" si="6"/>
        <v>0.264726634537741</v>
      </c>
      <c r="Q46" s="270">
        <f t="shared" si="7"/>
        <v>0.6464304835212603</v>
      </c>
      <c r="R46" s="268">
        <f t="shared" si="7"/>
        <v>1</v>
      </c>
    </row>
    <row r="51" spans="1:18" ht="21">
      <c r="A51" s="446" t="s">
        <v>486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</row>
    <row r="52" spans="1:18" ht="60" customHeight="1">
      <c r="A52" s="447" t="str">
        <f>"Coeficiente de especialización regional por actividades y ramas de ecónomicas, en las 9 subregiones de Antioquia del año: "&amp;V20</f>
        <v xml:space="preserve">Coeficiente de especialización regional por actividades y ramas de ecónomicas, en las 9 subregiones de Antioquia del año: 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</row>
    <row r="53" ht="15.75" thickBot="1"/>
    <row r="54" spans="1:18" ht="243" thickBot="1">
      <c r="A54" s="123" t="s">
        <v>427</v>
      </c>
      <c r="B54" s="124" t="s">
        <v>360</v>
      </c>
      <c r="C54" s="16" t="s">
        <v>7</v>
      </c>
      <c r="D54" s="16" t="s">
        <v>8</v>
      </c>
      <c r="E54" s="16" t="s">
        <v>10</v>
      </c>
      <c r="F54" s="16" t="s">
        <v>11</v>
      </c>
      <c r="G54" s="16" t="s">
        <v>13</v>
      </c>
      <c r="H54" s="16" t="s">
        <v>14</v>
      </c>
      <c r="I54" s="16" t="s">
        <v>15</v>
      </c>
      <c r="J54" s="16" t="s">
        <v>16</v>
      </c>
      <c r="K54" s="16" t="s">
        <v>17</v>
      </c>
      <c r="L54" s="16" t="s">
        <v>18</v>
      </c>
      <c r="M54" s="16" t="s">
        <v>19</v>
      </c>
      <c r="N54" s="254" t="s">
        <v>20</v>
      </c>
      <c r="O54" s="262" t="s">
        <v>9</v>
      </c>
      <c r="P54" s="134" t="s">
        <v>12</v>
      </c>
      <c r="Q54" s="138" t="s">
        <v>21</v>
      </c>
      <c r="R54" s="328" t="s">
        <v>317</v>
      </c>
    </row>
    <row r="55" spans="1:18" ht="15">
      <c r="A55" s="221" t="s">
        <v>22</v>
      </c>
      <c r="B55" s="219" t="s">
        <v>24</v>
      </c>
      <c r="C55" s="322">
        <f>C37/C$46</f>
        <v>0.07846014167521086</v>
      </c>
      <c r="D55" s="322">
        <f aca="true" t="shared" si="17" ref="D55:R55">D37/D$46</f>
        <v>0.011205328338953676</v>
      </c>
      <c r="E55" s="322">
        <f t="shared" si="17"/>
        <v>1.1868701775094945</v>
      </c>
      <c r="F55" s="322">
        <f t="shared" si="17"/>
        <v>1.0641438514525892</v>
      </c>
      <c r="G55" s="322">
        <f t="shared" si="17"/>
        <v>0.8774925999285396</v>
      </c>
      <c r="H55" s="322">
        <f t="shared" si="17"/>
        <v>1.0766958129590007</v>
      </c>
      <c r="I55" s="322">
        <f t="shared" si="17"/>
        <v>1.076706710876771</v>
      </c>
      <c r="J55" s="322">
        <f t="shared" si="17"/>
        <v>1.2752076846750497</v>
      </c>
      <c r="K55" s="322">
        <f t="shared" si="17"/>
        <v>1.0592541295657065</v>
      </c>
      <c r="L55" s="322">
        <f t="shared" si="17"/>
        <v>1.0837561977800048</v>
      </c>
      <c r="M55" s="322">
        <f t="shared" si="17"/>
        <v>1.0295784420212366</v>
      </c>
      <c r="N55" s="323">
        <f t="shared" si="17"/>
        <v>1.120742057754516</v>
      </c>
      <c r="O55" s="324">
        <f aca="true" t="shared" si="18" ref="O55:P64">O37/O$46</f>
        <v>0.059897889614396516</v>
      </c>
      <c r="P55" s="325">
        <f t="shared" si="18"/>
        <v>1.1487343208413423</v>
      </c>
      <c r="Q55" s="326">
        <f t="shared" si="17"/>
        <v>1.068294187440551</v>
      </c>
      <c r="R55" s="327">
        <f t="shared" si="17"/>
        <v>1</v>
      </c>
    </row>
    <row r="56" spans="1:18" ht="15">
      <c r="A56" s="222" t="s">
        <v>37</v>
      </c>
      <c r="B56" s="220" t="s">
        <v>39</v>
      </c>
      <c r="C56" s="238">
        <f aca="true" t="shared" si="19" ref="C56:R64">C38/C$46</f>
        <v>0.9003129288752353</v>
      </c>
      <c r="D56" s="238">
        <f t="shared" si="19"/>
        <v>15.835114575707307</v>
      </c>
      <c r="E56" s="238">
        <f t="shared" si="19"/>
        <v>0.15691130735825662</v>
      </c>
      <c r="F56" s="238">
        <f t="shared" si="19"/>
        <v>0.3121324378327404</v>
      </c>
      <c r="G56" s="238">
        <f t="shared" si="19"/>
        <v>0.7717348648627123</v>
      </c>
      <c r="H56" s="238">
        <f t="shared" si="19"/>
        <v>0.9719909085436328</v>
      </c>
      <c r="I56" s="238">
        <f t="shared" si="19"/>
        <v>0.5521511291597457</v>
      </c>
      <c r="J56" s="238">
        <f t="shared" si="19"/>
        <v>0.30250096174365537</v>
      </c>
      <c r="K56" s="238">
        <f t="shared" si="19"/>
        <v>0.44231774402128265</v>
      </c>
      <c r="L56" s="238">
        <f t="shared" si="19"/>
        <v>0.9191379621810596</v>
      </c>
      <c r="M56" s="238">
        <f t="shared" si="19"/>
        <v>0.9173821645398218</v>
      </c>
      <c r="N56" s="271">
        <f t="shared" si="19"/>
        <v>0.4506449722725462</v>
      </c>
      <c r="O56" s="275">
        <f t="shared" si="18"/>
        <v>5.022301213352566</v>
      </c>
      <c r="P56" s="239">
        <f t="shared" si="18"/>
        <v>0.2051445672775567</v>
      </c>
      <c r="Q56" s="276">
        <f t="shared" si="19"/>
        <v>0.772700341450509</v>
      </c>
      <c r="R56" s="273">
        <f t="shared" si="19"/>
        <v>1</v>
      </c>
    </row>
    <row r="57" spans="1:18" ht="15">
      <c r="A57" s="222" t="s">
        <v>46</v>
      </c>
      <c r="B57" s="220" t="s">
        <v>48</v>
      </c>
      <c r="C57" s="238">
        <f t="shared" si="19"/>
        <v>1.1340994360622714</v>
      </c>
      <c r="D57" s="238">
        <f t="shared" si="19"/>
        <v>13.518803404333484</v>
      </c>
      <c r="E57" s="238">
        <f t="shared" si="19"/>
        <v>0.2557443756351863</v>
      </c>
      <c r="F57" s="238">
        <f t="shared" si="19"/>
        <v>0.3693786207970589</v>
      </c>
      <c r="G57" s="238">
        <f t="shared" si="19"/>
        <v>1.160292609907104</v>
      </c>
      <c r="H57" s="238">
        <f t="shared" si="19"/>
        <v>0.7422707547619466</v>
      </c>
      <c r="I57" s="238">
        <f t="shared" si="19"/>
        <v>0.8091589153962458</v>
      </c>
      <c r="J57" s="238">
        <f t="shared" si="19"/>
        <v>0.3289136146083319</v>
      </c>
      <c r="K57" s="238">
        <f t="shared" si="19"/>
        <v>0.5994263832362793</v>
      </c>
      <c r="L57" s="238">
        <f t="shared" si="19"/>
        <v>0.9693630817803246</v>
      </c>
      <c r="M57" s="238">
        <f t="shared" si="19"/>
        <v>1.0007288463135078</v>
      </c>
      <c r="N57" s="271">
        <f t="shared" si="19"/>
        <v>0.6355656388575188</v>
      </c>
      <c r="O57" s="275">
        <f t="shared" si="18"/>
        <v>4.552263658870167</v>
      </c>
      <c r="P57" s="239">
        <f t="shared" si="18"/>
        <v>0.29105496811619563</v>
      </c>
      <c r="Q57" s="276">
        <f t="shared" si="19"/>
        <v>0.8021183843177412</v>
      </c>
      <c r="R57" s="273">
        <f t="shared" si="19"/>
        <v>1</v>
      </c>
    </row>
    <row r="58" spans="1:18" ht="15">
      <c r="A58" s="222" t="s">
        <v>56</v>
      </c>
      <c r="B58" s="220" t="s">
        <v>58</v>
      </c>
      <c r="C58" s="238">
        <f t="shared" si="19"/>
        <v>1.8258546811335878</v>
      </c>
      <c r="D58" s="238">
        <f t="shared" si="19"/>
        <v>8.849452647929933</v>
      </c>
      <c r="E58" s="238">
        <f t="shared" si="19"/>
        <v>0.141016026512109</v>
      </c>
      <c r="F58" s="238">
        <f t="shared" si="19"/>
        <v>0.5508018844376501</v>
      </c>
      <c r="G58" s="238">
        <f t="shared" si="19"/>
        <v>3.384704062900126</v>
      </c>
      <c r="H58" s="238">
        <f t="shared" si="19"/>
        <v>0.6754860974991971</v>
      </c>
      <c r="I58" s="238">
        <f t="shared" si="19"/>
        <v>0.7614832282594235</v>
      </c>
      <c r="J58" s="238">
        <f t="shared" si="19"/>
        <v>0.32108603180963363</v>
      </c>
      <c r="K58" s="238">
        <f t="shared" si="19"/>
        <v>0.751898225582406</v>
      </c>
      <c r="L58" s="238">
        <f t="shared" si="19"/>
        <v>0.8364923079343722</v>
      </c>
      <c r="M58" s="238">
        <f t="shared" si="19"/>
        <v>0.8576606908339316</v>
      </c>
      <c r="N58" s="271">
        <f t="shared" si="19"/>
        <v>0.6678756049103933</v>
      </c>
      <c r="O58" s="275">
        <f t="shared" si="18"/>
        <v>3.764359739227504</v>
      </c>
      <c r="P58" s="239">
        <f t="shared" si="18"/>
        <v>0.26835247700797193</v>
      </c>
      <c r="Q58" s="276">
        <f t="shared" si="19"/>
        <v>0.9197019620078336</v>
      </c>
      <c r="R58" s="273">
        <f t="shared" si="19"/>
        <v>1</v>
      </c>
    </row>
    <row r="59" spans="1:18" ht="15">
      <c r="A59" s="222" t="s">
        <v>71</v>
      </c>
      <c r="B59" s="220" t="s">
        <v>73</v>
      </c>
      <c r="C59" s="238">
        <f t="shared" si="19"/>
        <v>3.1123483557153113</v>
      </c>
      <c r="D59" s="238">
        <f t="shared" si="19"/>
        <v>0.19590380180448222</v>
      </c>
      <c r="E59" s="238">
        <f t="shared" si="19"/>
        <v>1.070160350803278</v>
      </c>
      <c r="F59" s="238">
        <f t="shared" si="19"/>
        <v>0.9893982755718355</v>
      </c>
      <c r="G59" s="238">
        <f t="shared" si="19"/>
        <v>1.8597548046317098</v>
      </c>
      <c r="H59" s="238">
        <f t="shared" si="19"/>
        <v>0.6632479372004771</v>
      </c>
      <c r="I59" s="238">
        <f t="shared" si="19"/>
        <v>0.6791328515097507</v>
      </c>
      <c r="J59" s="238">
        <f t="shared" si="19"/>
        <v>0.3730020107267483</v>
      </c>
      <c r="K59" s="238">
        <f t="shared" si="19"/>
        <v>0.7238783083926624</v>
      </c>
      <c r="L59" s="238">
        <f t="shared" si="19"/>
        <v>0.7579175885166319</v>
      </c>
      <c r="M59" s="238">
        <f t="shared" si="19"/>
        <v>0.9251206855912907</v>
      </c>
      <c r="N59" s="271">
        <f t="shared" si="19"/>
        <v>0.6780023052285238</v>
      </c>
      <c r="O59" s="275">
        <f t="shared" si="18"/>
        <v>2.3074129727202424</v>
      </c>
      <c r="P59" s="239">
        <f t="shared" si="18"/>
        <v>1.0450644237580835</v>
      </c>
      <c r="Q59" s="276">
        <f t="shared" si="19"/>
        <v>0.8018594529690651</v>
      </c>
      <c r="R59" s="273">
        <f t="shared" si="19"/>
        <v>1</v>
      </c>
    </row>
    <row r="60" spans="1:18" ht="15">
      <c r="A60" s="223" t="s">
        <v>93</v>
      </c>
      <c r="B60" s="220" t="s">
        <v>95</v>
      </c>
      <c r="C60" s="238">
        <f t="shared" si="19"/>
        <v>3.1514616187121574</v>
      </c>
      <c r="D60" s="238">
        <f t="shared" si="19"/>
        <v>1.2865838384261694</v>
      </c>
      <c r="E60" s="238">
        <f t="shared" si="19"/>
        <v>0.123848490993726</v>
      </c>
      <c r="F60" s="238">
        <f t="shared" si="19"/>
        <v>0.767789316056812</v>
      </c>
      <c r="G60" s="238">
        <f t="shared" si="19"/>
        <v>0.8041379669738976</v>
      </c>
      <c r="H60" s="238">
        <f t="shared" si="19"/>
        <v>0.8335753444349551</v>
      </c>
      <c r="I60" s="238">
        <f t="shared" si="19"/>
        <v>0.8653764240244856</v>
      </c>
      <c r="J60" s="238">
        <f t="shared" si="19"/>
        <v>0.49805134147069463</v>
      </c>
      <c r="K60" s="238">
        <f t="shared" si="19"/>
        <v>1.4394999260391093</v>
      </c>
      <c r="L60" s="238">
        <f t="shared" si="19"/>
        <v>0.8609317174646479</v>
      </c>
      <c r="M60" s="238">
        <f t="shared" si="19"/>
        <v>1.6113605739803316</v>
      </c>
      <c r="N60" s="271">
        <f t="shared" si="19"/>
        <v>1.0339297476745148</v>
      </c>
      <c r="O60" s="275">
        <f t="shared" si="18"/>
        <v>2.636757470368044</v>
      </c>
      <c r="P60" s="239">
        <f t="shared" si="18"/>
        <v>0.32394602341713585</v>
      </c>
      <c r="Q60" s="276">
        <f t="shared" si="19"/>
        <v>1.0519085100967076</v>
      </c>
      <c r="R60" s="273">
        <f t="shared" si="19"/>
        <v>1</v>
      </c>
    </row>
    <row r="61" spans="1:18" ht="15">
      <c r="A61" s="223" t="s">
        <v>116</v>
      </c>
      <c r="B61" s="220" t="s">
        <v>118</v>
      </c>
      <c r="C61" s="238">
        <f t="shared" si="19"/>
        <v>1.750908996757206</v>
      </c>
      <c r="D61" s="238">
        <f t="shared" si="19"/>
        <v>0.15791138797840232</v>
      </c>
      <c r="E61" s="238">
        <f t="shared" si="19"/>
        <v>1.2907823060925183</v>
      </c>
      <c r="F61" s="238">
        <f t="shared" si="19"/>
        <v>1.0465991821927432</v>
      </c>
      <c r="G61" s="238">
        <f t="shared" si="19"/>
        <v>1.4029365632905142</v>
      </c>
      <c r="H61" s="238">
        <f t="shared" si="19"/>
        <v>0.8240605617571327</v>
      </c>
      <c r="I61" s="238">
        <f t="shared" si="19"/>
        <v>0.9957956494387968</v>
      </c>
      <c r="J61" s="238">
        <f t="shared" si="19"/>
        <v>0.3674661792927629</v>
      </c>
      <c r="K61" s="238">
        <f t="shared" si="19"/>
        <v>1.1388942237607798</v>
      </c>
      <c r="L61" s="238">
        <f t="shared" si="19"/>
        <v>0.8236533419262833</v>
      </c>
      <c r="M61" s="238">
        <f t="shared" si="19"/>
        <v>0.7392096729114744</v>
      </c>
      <c r="N61" s="271">
        <f t="shared" si="19"/>
        <v>0.7832213911078686</v>
      </c>
      <c r="O61" s="275">
        <f t="shared" si="18"/>
        <v>1.3112434668183155</v>
      </c>
      <c r="P61" s="239">
        <f t="shared" si="18"/>
        <v>1.2149050846925582</v>
      </c>
      <c r="Q61" s="276">
        <f t="shared" si="19"/>
        <v>0.8692158421542399</v>
      </c>
      <c r="R61" s="273">
        <f t="shared" si="19"/>
        <v>1</v>
      </c>
    </row>
    <row r="62" spans="1:18" ht="15">
      <c r="A62" s="222" t="s">
        <v>145</v>
      </c>
      <c r="B62" s="220" t="s">
        <v>147</v>
      </c>
      <c r="C62" s="238">
        <f t="shared" si="19"/>
        <v>4.417345486276531</v>
      </c>
      <c r="D62" s="238">
        <f t="shared" si="19"/>
        <v>0.7411971685298416</v>
      </c>
      <c r="E62" s="238">
        <f t="shared" si="19"/>
        <v>0.34527997011766054</v>
      </c>
      <c r="F62" s="238">
        <f t="shared" si="19"/>
        <v>1.0921574328706152</v>
      </c>
      <c r="G62" s="238">
        <f t="shared" si="19"/>
        <v>0.6235914674160042</v>
      </c>
      <c r="H62" s="238">
        <f t="shared" si="19"/>
        <v>0.7460417093976636</v>
      </c>
      <c r="I62" s="238">
        <f t="shared" si="19"/>
        <v>0.7218738078496382</v>
      </c>
      <c r="J62" s="238">
        <f t="shared" si="19"/>
        <v>0.4653014524518639</v>
      </c>
      <c r="K62" s="238">
        <f t="shared" si="19"/>
        <v>1.081275553533465</v>
      </c>
      <c r="L62" s="238">
        <f t="shared" si="19"/>
        <v>0.7587133313763823</v>
      </c>
      <c r="M62" s="238">
        <f t="shared" si="19"/>
        <v>1.1389943283940938</v>
      </c>
      <c r="N62" s="271">
        <f t="shared" si="19"/>
        <v>0.8589264282747546</v>
      </c>
      <c r="O62" s="275">
        <f t="shared" si="18"/>
        <v>3.4027327276954935</v>
      </c>
      <c r="P62" s="239">
        <f t="shared" si="18"/>
        <v>0.5773639311010043</v>
      </c>
      <c r="Q62" s="276">
        <f t="shared" si="19"/>
        <v>0.8428559938027875</v>
      </c>
      <c r="R62" s="273">
        <f t="shared" si="19"/>
        <v>1</v>
      </c>
    </row>
    <row r="63" spans="1:18" ht="15">
      <c r="A63" s="222" t="s">
        <v>174</v>
      </c>
      <c r="B63" s="220" t="s">
        <v>176</v>
      </c>
      <c r="C63" s="238">
        <f t="shared" si="19"/>
        <v>5.6835929915355585</v>
      </c>
      <c r="D63" s="238">
        <f t="shared" si="19"/>
        <v>0.20803070740801138</v>
      </c>
      <c r="E63" s="238">
        <f t="shared" si="19"/>
        <v>0.10350784014747394</v>
      </c>
      <c r="F63" s="238">
        <f t="shared" si="19"/>
        <v>0.9097892022545728</v>
      </c>
      <c r="G63" s="238">
        <f t="shared" si="19"/>
        <v>0.7767612703088678</v>
      </c>
      <c r="H63" s="238">
        <f t="shared" si="19"/>
        <v>1.0022240884347395</v>
      </c>
      <c r="I63" s="238">
        <f t="shared" si="19"/>
        <v>0.9090580763862433</v>
      </c>
      <c r="J63" s="238">
        <f t="shared" si="19"/>
        <v>0.49382488883182146</v>
      </c>
      <c r="K63" s="238">
        <f t="shared" si="19"/>
        <v>0.6034517292994693</v>
      </c>
      <c r="L63" s="238">
        <f t="shared" si="19"/>
        <v>0.7732327251344205</v>
      </c>
      <c r="M63" s="238">
        <f t="shared" si="19"/>
        <v>0.9308886539565379</v>
      </c>
      <c r="N63" s="271">
        <f t="shared" si="19"/>
        <v>0.7358471804113063</v>
      </c>
      <c r="O63" s="275">
        <f t="shared" si="18"/>
        <v>4.1723440228633</v>
      </c>
      <c r="P63" s="239">
        <f t="shared" si="18"/>
        <v>0.35405090981666365</v>
      </c>
      <c r="Q63" s="276">
        <f t="shared" si="19"/>
        <v>0.8285349165949709</v>
      </c>
      <c r="R63" s="273">
        <f t="shared" si="19"/>
        <v>1</v>
      </c>
    </row>
    <row r="64" spans="1:18" ht="15" thickBot="1">
      <c r="A64" s="456" t="s">
        <v>426</v>
      </c>
      <c r="B64" s="457"/>
      <c r="C64" s="240">
        <f t="shared" si="19"/>
        <v>1</v>
      </c>
      <c r="D64" s="240">
        <f t="shared" si="19"/>
        <v>1</v>
      </c>
      <c r="E64" s="240">
        <f t="shared" si="19"/>
        <v>1</v>
      </c>
      <c r="F64" s="240">
        <f t="shared" si="19"/>
        <v>1</v>
      </c>
      <c r="G64" s="240">
        <f t="shared" si="19"/>
        <v>1</v>
      </c>
      <c r="H64" s="240">
        <f t="shared" si="19"/>
        <v>1</v>
      </c>
      <c r="I64" s="240">
        <f t="shared" si="19"/>
        <v>1</v>
      </c>
      <c r="J64" s="240">
        <f t="shared" si="19"/>
        <v>1</v>
      </c>
      <c r="K64" s="240">
        <f t="shared" si="19"/>
        <v>1</v>
      </c>
      <c r="L64" s="240">
        <f t="shared" si="19"/>
        <v>1</v>
      </c>
      <c r="M64" s="240">
        <f t="shared" si="19"/>
        <v>1</v>
      </c>
      <c r="N64" s="272">
        <f t="shared" si="19"/>
        <v>1</v>
      </c>
      <c r="O64" s="277">
        <f t="shared" si="18"/>
        <v>1</v>
      </c>
      <c r="P64" s="240">
        <f t="shared" si="18"/>
        <v>1</v>
      </c>
      <c r="Q64" s="241">
        <f t="shared" si="19"/>
        <v>1</v>
      </c>
      <c r="R64" s="274">
        <f t="shared" si="19"/>
        <v>1</v>
      </c>
    </row>
  </sheetData>
  <mergeCells count="12">
    <mergeCell ref="A51:R51"/>
    <mergeCell ref="A52:R52"/>
    <mergeCell ref="A64:B64"/>
    <mergeCell ref="A46:B46"/>
    <mergeCell ref="A33:R33"/>
    <mergeCell ref="A34:R34"/>
    <mergeCell ref="A30:B30"/>
    <mergeCell ref="A1:U1"/>
    <mergeCell ref="A2:U2"/>
    <mergeCell ref="A14:B14"/>
    <mergeCell ref="A17:T17"/>
    <mergeCell ref="A18:T18"/>
  </mergeCells>
  <conditionalFormatting sqref="C55:N55">
    <cfRule type="colorScale" priority="9">
      <colorScale>
        <cfvo type="min" val="0"/>
        <cfvo type="max"/>
        <color rgb="FFFCFCFF"/>
        <color rgb="FF63BE7B"/>
      </colorScale>
    </cfRule>
  </conditionalFormatting>
  <conditionalFormatting sqref="C56:N56">
    <cfRule type="colorScale" priority="8">
      <colorScale>
        <cfvo type="min" val="0"/>
        <cfvo type="max"/>
        <color rgb="FFFCFCFF"/>
        <color rgb="FF63BE7B"/>
      </colorScale>
    </cfRule>
  </conditionalFormatting>
  <conditionalFormatting sqref="C57:N57">
    <cfRule type="colorScale" priority="7">
      <colorScale>
        <cfvo type="min" val="0"/>
        <cfvo type="max"/>
        <color rgb="FFFCFCFF"/>
        <color rgb="FF63BE7B"/>
      </colorScale>
    </cfRule>
  </conditionalFormatting>
  <conditionalFormatting sqref="C58:N58">
    <cfRule type="colorScale" priority="6">
      <colorScale>
        <cfvo type="min" val="0"/>
        <cfvo type="max"/>
        <color rgb="FFFCFCFF"/>
        <color rgb="FF63BE7B"/>
      </colorScale>
    </cfRule>
  </conditionalFormatting>
  <conditionalFormatting sqref="C59:N59">
    <cfRule type="colorScale" priority="5">
      <colorScale>
        <cfvo type="min" val="0"/>
        <cfvo type="max"/>
        <color rgb="FFFCFCFF"/>
        <color rgb="FF63BE7B"/>
      </colorScale>
    </cfRule>
  </conditionalFormatting>
  <conditionalFormatting sqref="C60:N60">
    <cfRule type="colorScale" priority="4">
      <colorScale>
        <cfvo type="min" val="0"/>
        <cfvo type="max"/>
        <color rgb="FFFCFCFF"/>
        <color rgb="FF63BE7B"/>
      </colorScale>
    </cfRule>
  </conditionalFormatting>
  <conditionalFormatting sqref="C61:N61">
    <cfRule type="colorScale" priority="3">
      <colorScale>
        <cfvo type="min" val="0"/>
        <cfvo type="max"/>
        <color rgb="FFFCFCFF"/>
        <color rgb="FF63BE7B"/>
      </colorScale>
    </cfRule>
  </conditionalFormatting>
  <conditionalFormatting sqref="C62:N62">
    <cfRule type="colorScale" priority="2">
      <colorScale>
        <cfvo type="min" val="0"/>
        <cfvo type="max"/>
        <color rgb="FFFCFCFF"/>
        <color rgb="FF63BE7B"/>
      </colorScale>
    </cfRule>
  </conditionalFormatting>
  <conditionalFormatting sqref="C63:N63">
    <cfRule type="colorScale" priority="1">
      <colorScale>
        <cfvo type="min" val="0"/>
        <cfvo type="max"/>
        <color rgb="FFFCFCFF"/>
        <color rgb="FF63BE7B"/>
      </colorScale>
    </cfRule>
  </conditionalFormatting>
  <dataValidations count="1">
    <dataValidation type="list" allowBlank="1" showInputMessage="1" showErrorMessage="1" prompt="Seleccione el año del cual desea los resultados" sqref="V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showGridLines="0" zoomScale="70" zoomScaleNormal="70" workbookViewId="0" topLeftCell="A1">
      <pane ySplit="1" topLeftCell="A41" activePane="bottomLeft" state="frozen"/>
      <selection pane="bottomLeft" activeCell="A161" sqref="A161"/>
    </sheetView>
  </sheetViews>
  <sheetFormatPr defaultColWidth="11.421875" defaultRowHeight="15"/>
  <cols>
    <col min="1" max="1" width="32.28125" style="0" customWidth="1"/>
    <col min="2" max="2" width="13.00390625" style="0" customWidth="1"/>
    <col min="9" max="9" width="12.57421875" style="0" customWidth="1"/>
  </cols>
  <sheetData>
    <row r="1" spans="1:23" ht="52.2" customHeight="1" thickBot="1">
      <c r="A1" s="331" t="s">
        <v>437</v>
      </c>
      <c r="B1" s="330" t="s">
        <v>100</v>
      </c>
      <c r="C1" s="242" t="str">
        <f>INDEX('PIB-Mpal 2015-2020 Corrient '!$E$5:$E$129,MATCH(B1,'PIB-Mpal 2015-2020 Corrient '!G5:G129,0))</f>
        <v>05113</v>
      </c>
      <c r="D1" s="242" t="str">
        <f>INDEX('PIB-Mpal 2015-2020 Corrient '!$C$5:$C$129,MATCH(B1,'PIB-Mpal 2015-2020 Corrient '!G5:G129,0))</f>
        <v>SR06</v>
      </c>
      <c r="I1" s="242" t="str">
        <f>"PIB precios corrientes Municipio de "&amp;B1&amp;", Subregión "&amp;INDEX('PIB-Mpal 2015-2020 Corrient '!F5:F129,MATCH(B1,'PIB-Mpal 2015-2020 Corrient '!G5:G129,0))&amp;" y Departamental 2015 - 2020 (miles de Millones de pesos)"</f>
        <v>PIB precios corrientes Municipio de Buriticá, Subregión Occidente y Departamental 2015 - 2020 (miles de Millones de pesos)</v>
      </c>
      <c r="J1" s="242" t="str">
        <f>"Participación del municipio de "&amp;B1&amp;" en el PIB de la Subregión "&amp;INDEX('PIB-Mpal 2015-2020 Corrient '!F5:F129,MATCH(B1,'PIB-Mpal 2015-2020 Corrient '!G5:G129,0))&amp;" 2015 - 2020"</f>
        <v>Participación del municipio de Buriticá en el PIB de la Subregión Occidente 2015 - 2020</v>
      </c>
      <c r="K1" s="242" t="str">
        <f>"Participación del municipio de "&amp;B1&amp;" en el PIB Departamental "&amp;INDEX('PIB-Mpal 2015-2020 Corrient '!F5:F129,MATCH(B1,'PIB-Mpal 2015-2020 Corrient '!G5:G129,0))&amp;" 2015 - 2020"</f>
        <v>Participación del municipio de Buriticá en el PIB Departamental Occidente 2015 - 2020</v>
      </c>
      <c r="L1" s="242" t="str">
        <f>"Tasas de Crecimiento del PIB a precios constantes Municipio de "&amp;B1&amp;", Subregión "&amp;INDEX('PIB-Mpal 2015-2020 Corrient '!F5:F129,MATCH(B1,'PIB-Mpal 2015-2020 Corrient '!G5:G129,0))&amp;" y Departamental entre el 2016 - 2020"</f>
        <v>Tasas de Crecimiento del PIB a precios constantes Municipio de Buriticá, Subregión Occidente y Departamental entre el 2016 - 2020</v>
      </c>
      <c r="M1" s="242" t="str">
        <f>"Distribución porcentual del valor agregado por sector económico del Municipio de "&amp;B1</f>
        <v>Distribución porcentual del valor agregado por sector económico del Municipio de Buriticá</v>
      </c>
      <c r="N1" s="242" t="str">
        <f>"Distribución del Valor Agregado en precios corrientes por ramas de actividad económica del Municipio de "&amp;B1&amp;" "&amp;$L$89</f>
        <v>Distribución del Valor Agregado en precios corrientes por ramas de actividad económica del Municipio de Buriticá 2019</v>
      </c>
      <c r="O1" s="242" t="str">
        <f>"Proporción de las ramas de actividad económica del sector primario en el valor agregado total en precios corrientes del Municipio de "&amp;B1&amp;" 2015 - 2020"</f>
        <v>Proporción de las ramas de actividad económica del sector primario en el valor agregado total en precios corrientes del Municipio de Buriticá 2015 - 2020</v>
      </c>
      <c r="P1" s="242" t="str">
        <f>"Proporción de las ramas de actividad económica del sector secundario en el valor agregado total en precios corrientes del Municipio de "&amp;B1&amp;" 2015 - 2020"</f>
        <v>Proporción de las ramas de actividad económica del sector secundario en el valor agregado total en precios corrientes del Municipio de Buriticá 2015 - 2020</v>
      </c>
      <c r="Q1" s="242" t="str">
        <f>"Proporción de las ramas de actividad económica del sector terciario en el valor agregado total en precios corrientes del Municipio de "&amp;B1&amp;" 2015 - 2020"</f>
        <v>Proporción de las ramas de actividad económica del sector terciario en el valor agregado total en precios corrientes del Municipio de Buriticá 2015 - 2020</v>
      </c>
      <c r="R1" s="242" t="str">
        <f>"Valor agregado por sectores económicos en precios constantes del Municipio de "&amp;B1&amp;" 2015 - 2020"</f>
        <v>Valor agregado por sectores económicos en precios constantes del Municipio de Buriticá 2015 - 2020</v>
      </c>
      <c r="S1" s="242" t="str">
        <f>"Tasa de variación del valor agregado por sectores económicos en precios constantes del Municipio de "&amp;B1&amp;" 2015 - 2020"</f>
        <v>Tasa de variación del valor agregado por sectores económicos en precios constantes del Municipio de Buriticá 2015 - 2020</v>
      </c>
      <c r="T1" s="242" t="str">
        <f>"Valor Agregado sector económico primario en precios constantes,  por ramas de actividad económica del Municipio de "&amp;B1&amp;"2015 - 2020 (miles de Millones de pesos)"</f>
        <v>Valor Agregado sector económico primario en precios constantes,  por ramas de actividad económica del Municipio de Buriticá2015 - 2020 (miles de Millones de pesos)</v>
      </c>
      <c r="U1" s="242" t="str">
        <f>"Valor Agregado sector económico secundario en precios constantes,  por ramas de actividad económica del Municipio de "&amp;B1&amp;"2015 - 2020 (miles de Millones de pesos)"</f>
        <v>Valor Agregado sector económico secundario en precios constantes,  por ramas de actividad económica del Municipio de Buriticá2015 - 2020 (miles de Millones de pesos)</v>
      </c>
      <c r="V1" s="242" t="str">
        <f>"Valor Agregado sector económico terciario en precios constantes,  por ramas de actividad económica del Municipio de "&amp;B1&amp;"2015 - 2020 (miles de Millones de pesos)"</f>
        <v>Valor Agregado sector económico terciario en precios constantes,  por ramas de actividad económica del Municipio de Buriticá2015 - 2020 (miles de Millones de pesos)</v>
      </c>
      <c r="W1" s="242"/>
    </row>
    <row r="3" spans="1:7" ht="15.6">
      <c r="A3" s="458" t="s">
        <v>490</v>
      </c>
      <c r="B3" s="458"/>
      <c r="C3" s="458"/>
      <c r="D3" s="458"/>
      <c r="E3" s="458"/>
      <c r="F3" s="458"/>
      <c r="G3" s="458"/>
    </row>
    <row r="4" spans="1:7" ht="18" customHeight="1" thickBot="1">
      <c r="A4" s="460" t="s">
        <v>502</v>
      </c>
      <c r="B4" s="460"/>
      <c r="C4" s="460"/>
      <c r="D4" s="460"/>
      <c r="E4" s="460"/>
      <c r="F4" s="460"/>
      <c r="G4" s="460"/>
    </row>
    <row r="5" spans="1:7" ht="15">
      <c r="A5" s="332" t="s">
        <v>438</v>
      </c>
      <c r="B5" s="333">
        <v>2015</v>
      </c>
      <c r="C5" s="333">
        <v>2016</v>
      </c>
      <c r="D5" s="333">
        <v>2017</v>
      </c>
      <c r="E5" s="333">
        <v>2018</v>
      </c>
      <c r="F5" s="333">
        <v>2019</v>
      </c>
      <c r="G5" s="335">
        <v>2020</v>
      </c>
    </row>
    <row r="6" spans="1:7" ht="15">
      <c r="A6" s="336" t="str">
        <f>"PIB Municipal "&amp;B1</f>
        <v>PIB Municipal Buriticá</v>
      </c>
      <c r="B6" s="334">
        <f>SUMIFS('PIB-Mpal 2015-2020 Corrient '!$Y$5:$Y$760,'PIB-Mpal 2015-2020 Corrient '!$A$5:$A$760,B5,'PIB-Mpal 2015-2020 Corrient '!$E$5:$E$760,$C$1)</f>
        <v>75.23405580284363</v>
      </c>
      <c r="C6" s="334">
        <f>SUMIFS('PIB-Mpal 2015-2020 Corrient '!$Y$5:$Y$760,'PIB-Mpal 2015-2020 Corrient '!$A$5:$A$760,C5,'PIB-Mpal 2015-2020 Corrient '!$E$5:$E$760,$C$1)</f>
        <v>105.89780785417952</v>
      </c>
      <c r="D6" s="334">
        <f>SUMIFS('PIB-Mpal 2015-2020 Corrient '!$Y$5:$Y$760,'PIB-Mpal 2015-2020 Corrient '!$A$5:$A$760,D5,'PIB-Mpal 2015-2020 Corrient '!$E$5:$E$760,$C$1)</f>
        <v>93.4201810108641</v>
      </c>
      <c r="E6" s="334">
        <f>SUMIFS('PIB-Mpal 2015-2020 Corrient '!$Y$5:$Y$760,'PIB-Mpal 2015-2020 Corrient '!$A$5:$A$760,E5,'PIB-Mpal 2015-2020 Corrient '!$E$5:$E$760,$C$1)</f>
        <v>94.39644149418595</v>
      </c>
      <c r="F6" s="334">
        <f>SUMIFS('PIB-Mpal 2015-2020 Corrient '!$Y$5:$Y$760,'PIB-Mpal 2015-2020 Corrient '!$A$5:$A$760,F5,'PIB-Mpal 2015-2020 Corrient '!$E$5:$E$760,$C$1)</f>
        <v>95.77899740554223</v>
      </c>
      <c r="G6" s="337">
        <f>SUMIFS('PIB-Mpal 2015-2020 Corrient '!$Y$5:$Y$760,'PIB-Mpal 2015-2020 Corrient '!$A$5:$A$760,G5,'PIB-Mpal 2015-2020 Corrient '!$E$5:$E$760,$C$1)</f>
        <v>449.8653884217139</v>
      </c>
    </row>
    <row r="7" spans="1:7" ht="15">
      <c r="A7" s="336" t="str">
        <f>"PIB Subregión "&amp;INDEX('PIB-Mpal 2015-2020 Corrient '!F5:F129,MATCH(B1,'PIB-Mpal 2015-2020 Corrient '!G5:G129,0))</f>
        <v>PIB Subregión Occidente</v>
      </c>
      <c r="B7" s="334">
        <f>SUMIFS('PIB-Mpal 2015-2020 Corrient '!$Y$5:$Y$760,'PIB-Mpal 2015-2020 Corrient '!$A$5:$A$760,B5,'PIB-Mpal 2015-2020 Corrient '!$C$5:$C$760,$D$1)</f>
        <v>2063.6939038979176</v>
      </c>
      <c r="C7" s="334">
        <f>SUMIFS('PIB-Mpal 2015-2020 Corrient '!$Y$5:$Y$760,'PIB-Mpal 2015-2020 Corrient '!$A$5:$A$760,C5,'PIB-Mpal 2015-2020 Corrient '!$C$5:$C$760,$D$1)</f>
        <v>2186.6927090372164</v>
      </c>
      <c r="D7" s="334">
        <f>SUMIFS('PIB-Mpal 2015-2020 Corrient '!$Y$5:$Y$760,'PIB-Mpal 2015-2020 Corrient '!$A$5:$A$760,D5,'PIB-Mpal 2015-2020 Corrient '!$C$5:$C$760,$D$1)</f>
        <v>2429.8436548448117</v>
      </c>
      <c r="E7" s="334">
        <f>SUMIFS('PIB-Mpal 2015-2020 Corrient '!$Y$5:$Y$760,'PIB-Mpal 2015-2020 Corrient '!$A$5:$A$760,E5,'PIB-Mpal 2015-2020 Corrient '!$C$5:$C$760,$D$1)</f>
        <v>2576.4097729694604</v>
      </c>
      <c r="F7" s="334">
        <f>SUMIFS('PIB-Mpal 2015-2020 Corrient '!$Y$5:$Y$760,'PIB-Mpal 2015-2020 Corrient '!$A$5:$A$760,F5,'PIB-Mpal 2015-2020 Corrient '!$C$5:$C$760,$D$1)</f>
        <v>2884.2229238461227</v>
      </c>
      <c r="G7" s="337">
        <f>SUMIFS('PIB-Mpal 2015-2020 Corrient '!$Y$5:$Y$760,'PIB-Mpal 2015-2020 Corrient '!$A$5:$A$760,G5,'PIB-Mpal 2015-2020 Corrient '!$C$5:$C$760,$D$1)</f>
        <v>3170.679758453741</v>
      </c>
    </row>
    <row r="8" spans="1:7" ht="15" thickBot="1">
      <c r="A8" s="338" t="s">
        <v>319</v>
      </c>
      <c r="B8" s="339">
        <f>SUMIFS('PIB-Mpal 2015-2020 Corrient '!$Y$5:$Y$760,'PIB-Mpal 2015-2020 Corrient '!$A$5:$A$760,B5,'PIB-Mpal 2015-2020 Corrient '!$G$5:$G$760,$A$8)</f>
        <v>115446.25698331553</v>
      </c>
      <c r="C8" s="339">
        <f>SUMIFS('PIB-Mpal 2015-2020 Corrient '!$Y$5:$Y$760,'PIB-Mpal 2015-2020 Corrient '!$A$5:$A$760,C5,'PIB-Mpal 2015-2020 Corrient '!$G$5:$G$760,$A$8)</f>
        <v>126021.64407252634</v>
      </c>
      <c r="D8" s="339">
        <f>SUMIFS('PIB-Mpal 2015-2020 Corrient '!$Y$5:$Y$760,'PIB-Mpal 2015-2020 Corrient '!$A$5:$A$760,D5,'PIB-Mpal 2015-2020 Corrient '!$G$5:$G$760,$A$8)</f>
        <v>132368.59065390422</v>
      </c>
      <c r="E8" s="339">
        <f>SUMIFS('PIB-Mpal 2015-2020 Corrient '!$Y$5:$Y$760,'PIB-Mpal 2015-2020 Corrient '!$A$5:$A$760,E5,'PIB-Mpal 2015-2020 Corrient '!$G$5:$G$760,$A$8)</f>
        <v>141680.08033205554</v>
      </c>
      <c r="F8" s="339">
        <f>SUMIFS('PIB-Mpal 2015-2020 Corrient '!$Y$5:$Y$760,'PIB-Mpal 2015-2020 Corrient '!$A$5:$A$760,F5,'PIB-Mpal 2015-2020 Corrient '!$G$5:$G$760,$A$8)</f>
        <v>153558.44893857843</v>
      </c>
      <c r="G8" s="340">
        <f>SUMIFS('PIB-Mpal 2015-2020 Corrient '!$Y$5:$Y$760,'PIB-Mpal 2015-2020 Corrient '!$A$5:$A$760,G5,'PIB-Mpal 2015-2020 Corrient '!$G$5:$G$760,$A$8)</f>
        <v>148386.55483409113</v>
      </c>
    </row>
    <row r="10" spans="1:7" ht="15.6">
      <c r="A10" s="458" t="s">
        <v>491</v>
      </c>
      <c r="B10" s="458"/>
      <c r="C10" s="458"/>
      <c r="D10" s="458"/>
      <c r="E10" s="458"/>
      <c r="F10" s="458"/>
      <c r="G10" s="458"/>
    </row>
    <row r="11" spans="1:7" ht="17.4" customHeight="1" thickBot="1">
      <c r="A11" s="460" t="str">
        <f>"Participación % del Municipio de "&amp;B1</f>
        <v>Participación % del Municipio de Buriticá</v>
      </c>
      <c r="B11" s="460"/>
      <c r="C11" s="460"/>
      <c r="D11" s="460"/>
      <c r="E11" s="460"/>
      <c r="F11" s="460"/>
      <c r="G11" s="460"/>
    </row>
    <row r="12" spans="1:7" ht="15">
      <c r="A12" s="332" t="s">
        <v>438</v>
      </c>
      <c r="B12" s="333">
        <v>2015</v>
      </c>
      <c r="C12" s="333">
        <v>2016</v>
      </c>
      <c r="D12" s="333">
        <v>2017</v>
      </c>
      <c r="E12" s="333">
        <v>2018</v>
      </c>
      <c r="F12" s="333">
        <v>2019</v>
      </c>
      <c r="G12" s="335">
        <v>2020</v>
      </c>
    </row>
    <row r="13" spans="1:7" ht="15">
      <c r="A13" s="336" t="s">
        <v>439</v>
      </c>
      <c r="B13" s="228">
        <f aca="true" t="shared" si="0" ref="B13:G13">B6/B7</f>
        <v>0.03645601494521115</v>
      </c>
      <c r="C13" s="228">
        <f t="shared" si="0"/>
        <v>0.048428298780401335</v>
      </c>
      <c r="D13" s="228">
        <f t="shared" si="0"/>
        <v>0.03844699259748489</v>
      </c>
      <c r="E13" s="228">
        <f t="shared" si="0"/>
        <v>0.03663875307590866</v>
      </c>
      <c r="F13" s="228">
        <f t="shared" si="0"/>
        <v>0.03320790380440516</v>
      </c>
      <c r="G13" s="341">
        <f t="shared" si="0"/>
        <v>0.14188294709431698</v>
      </c>
    </row>
    <row r="14" spans="1:7" ht="15" thickBot="1">
      <c r="A14" s="338" t="s">
        <v>440</v>
      </c>
      <c r="B14" s="342">
        <f aca="true" t="shared" si="1" ref="B14:G14">B6/B8</f>
        <v>0.0006516803382695775</v>
      </c>
      <c r="C14" s="342">
        <f t="shared" si="1"/>
        <v>0.0008403144446618597</v>
      </c>
      <c r="D14" s="342">
        <f t="shared" si="1"/>
        <v>0.0007057579184711873</v>
      </c>
      <c r="E14" s="342">
        <f t="shared" si="1"/>
        <v>0.0006662647372372252</v>
      </c>
      <c r="F14" s="342">
        <f t="shared" si="1"/>
        <v>0.0006237299091491391</v>
      </c>
      <c r="G14" s="343">
        <f t="shared" si="1"/>
        <v>0.0030317126031041146</v>
      </c>
    </row>
    <row r="19" spans="1:7" ht="15.6">
      <c r="A19" s="458" t="s">
        <v>492</v>
      </c>
      <c r="B19" s="458"/>
      <c r="C19" s="458"/>
      <c r="D19" s="458"/>
      <c r="E19" s="458"/>
      <c r="F19" s="458"/>
      <c r="G19" s="458"/>
    </row>
    <row r="20" spans="1:7" ht="32.4" customHeight="1" thickBot="1">
      <c r="A20" s="459" t="s">
        <v>441</v>
      </c>
      <c r="B20" s="459"/>
      <c r="C20" s="459"/>
      <c r="D20" s="459"/>
      <c r="E20" s="459"/>
      <c r="F20" s="459"/>
      <c r="G20" s="459"/>
    </row>
    <row r="21" spans="1:7" ht="15">
      <c r="A21" s="332" t="s">
        <v>438</v>
      </c>
      <c r="B21" s="333">
        <v>2015</v>
      </c>
      <c r="C21" s="333">
        <v>2016</v>
      </c>
      <c r="D21" s="333">
        <v>2017</v>
      </c>
      <c r="E21" s="333">
        <v>2018</v>
      </c>
      <c r="F21" s="333">
        <v>2019</v>
      </c>
      <c r="G21" s="335">
        <v>2020</v>
      </c>
    </row>
    <row r="22" spans="1:7" ht="15">
      <c r="A22" s="336" t="str">
        <f>"PIB Municipal "&amp;B1</f>
        <v>PIB Municipal Buriticá</v>
      </c>
      <c r="B22" s="334">
        <f>SUMIFS('PIB Mpal 2015-2020 Cons'!$Y$5:$Y$760,'PIB Mpal 2015-2020 Cons'!$A$5:$A$760,B5,'PIB Mpal 2015-2020 Cons'!$E$5:$E$760,$C$1)</f>
        <v>75.23405580284367</v>
      </c>
      <c r="C22" s="334">
        <f>SUMIFS('PIB Mpal 2015-2020 Cons'!$Y$5:$Y$760,'PIB Mpal 2015-2020 Cons'!$A$5:$A$760,C5,'PIB Mpal 2015-2020 Cons'!$E$5:$E$760,$C$1)</f>
        <v>100.03639615658749</v>
      </c>
      <c r="D22" s="334">
        <f>SUMIFS('PIB Mpal 2015-2020 Cons'!$Y$5:$Y$760,'PIB Mpal 2015-2020 Cons'!$A$5:$A$760,D5,'PIB Mpal 2015-2020 Cons'!$E$5:$E$760,$C$1)</f>
        <v>85.37848461815256</v>
      </c>
      <c r="E22" s="334">
        <f>SUMIFS('PIB Mpal 2015-2020 Cons'!$Y$5:$Y$760,'PIB Mpal 2015-2020 Cons'!$A$5:$A$760,E5,'PIB Mpal 2015-2020 Cons'!$E$5:$E$760,$C$1)</f>
        <v>83.4010968116006</v>
      </c>
      <c r="F22" s="334">
        <f>SUMIFS('PIB Mpal 2015-2020 Cons'!$Y$5:$Y$760,'PIB Mpal 2015-2020 Cons'!$A$5:$A$760,F5,'PIB Mpal 2015-2020 Cons'!$E$5:$E$760,$C$1)</f>
        <v>80.83992892484216</v>
      </c>
      <c r="G22" s="337">
        <f>SUMIFS('PIB Mpal 2015-2020 Cons'!$Y$5:$Y$760,'PIB Mpal 2015-2020 Cons'!$A$5:$A$760,G5,'PIB Mpal 2015-2020 Cons'!$E$5:$E$760,$C$1)</f>
        <v>366.3864010016799</v>
      </c>
    </row>
    <row r="23" spans="1:7" ht="15">
      <c r="A23" s="336" t="str">
        <f>"PIB Subregión "&amp;INDEX('PIB-Mpal 2015-2020 Corrient '!F5:F129,MATCH(B1,'PIB-Mpal 2015-2020 Corrient '!G5:G129,0))</f>
        <v>PIB Subregión Occidente</v>
      </c>
      <c r="B23" s="334">
        <f>SUMIFS('PIB Mpal 2015-2020 Cons'!$Y$5:$Y$760,'PIB Mpal 2015-2020 Cons'!$A$5:$A$760,B5,'PIB Mpal 2015-2020 Cons'!$C$5:$C$760,$D$1)</f>
        <v>2063.693903897919</v>
      </c>
      <c r="C23" s="334">
        <f>SUMIFS('PIB Mpal 2015-2020 Cons'!$Y$5:$Y$760,'PIB Mpal 2015-2020 Cons'!$A$5:$A$760,C5,'PIB Mpal 2015-2020 Cons'!$C$5:$C$760,$D$1)</f>
        <v>2065.6599276840934</v>
      </c>
      <c r="D23" s="334">
        <f>SUMIFS('PIB Mpal 2015-2020 Cons'!$Y$5:$Y$760,'PIB Mpal 2015-2020 Cons'!$A$5:$A$760,D5,'PIB Mpal 2015-2020 Cons'!$C$5:$C$760,$D$1)</f>
        <v>2220.6804446841916</v>
      </c>
      <c r="E23" s="334">
        <f>SUMIFS('PIB Mpal 2015-2020 Cons'!$Y$5:$Y$760,'PIB Mpal 2015-2020 Cons'!$A$5:$A$760,E5,'PIB Mpal 2015-2020 Cons'!$C$5:$C$760,$D$1)</f>
        <v>2276.3082749789296</v>
      </c>
      <c r="F23" s="334">
        <f>SUMIFS('PIB Mpal 2015-2020 Cons'!$Y$5:$Y$760,'PIB Mpal 2015-2020 Cons'!$A$5:$A$760,F5,'PIB Mpal 2015-2020 Cons'!$C$5:$C$760,$D$1)</f>
        <v>2434.3580793593605</v>
      </c>
      <c r="G23" s="337">
        <f>SUMIFS('PIB Mpal 2015-2020 Cons'!$Y$5:$Y$760,'PIB Mpal 2015-2020 Cons'!$A$5:$A$760,G5,'PIB Mpal 2015-2020 Cons'!$C$5:$C$760,$D$1)</f>
        <v>2582.314566373673</v>
      </c>
    </row>
    <row r="24" spans="1:7" ht="15" thickBot="1">
      <c r="A24" s="338" t="s">
        <v>319</v>
      </c>
      <c r="B24" s="339">
        <f>SUMIFS('PIB Mpal 2015-2020 Cons'!$Y$5:$Y$760,'PIB Mpal 2015-2020 Cons'!$A$5:$A$760,B5,'PIB Mpal 2015-2020 Cons'!$G$5:$G$760,$A$8)</f>
        <v>115446.25698331559</v>
      </c>
      <c r="C24" s="339">
        <f>SUMIFS('PIB Mpal 2015-2020 Cons'!$Y$5:$Y$760,'PIB Mpal 2015-2020 Cons'!$A$5:$A$760,C5,'PIB Mpal 2015-2020 Cons'!$G$5:$G$760,$A$8)</f>
        <v>119046.3841149867</v>
      </c>
      <c r="D24" s="339">
        <f>SUMIFS('PIB Mpal 2015-2020 Cons'!$Y$5:$Y$760,'PIB Mpal 2015-2020 Cons'!$A$5:$A$760,D5,'PIB Mpal 2015-2020 Cons'!$G$5:$G$760,$A$8)</f>
        <v>120974.17879929623</v>
      </c>
      <c r="E24" s="339">
        <f>SUMIFS('PIB Mpal 2015-2020 Cons'!$Y$5:$Y$760,'PIB Mpal 2015-2020 Cons'!$A$5:$A$760,E5,'PIB Mpal 2015-2020 Cons'!$G$5:$G$760,$A$8)</f>
        <v>125177.1137662737</v>
      </c>
      <c r="F24" s="339">
        <f>SUMIFS('PIB Mpal 2015-2020 Cons'!$Y$5:$Y$760,'PIB Mpal 2015-2020 Cons'!$A$5:$A$760,F5,'PIB Mpal 2015-2020 Cons'!$G$5:$G$760,$A$8)</f>
        <v>129607.26708635781</v>
      </c>
      <c r="G24" s="340">
        <f>SUMIFS('PIB Mpal 2015-2020 Cons'!$Y$5:$Y$760,'PIB Mpal 2015-2020 Cons'!$A$5:$A$760,G5,'PIB Mpal 2015-2020 Cons'!$G$5:$G$760,$A$8)</f>
        <v>120851.29725902899</v>
      </c>
    </row>
    <row r="27" spans="1:6" ht="15.6">
      <c r="A27" s="458" t="s">
        <v>493</v>
      </c>
      <c r="B27" s="458"/>
      <c r="C27" s="458"/>
      <c r="D27" s="458"/>
      <c r="E27" s="458"/>
      <c r="F27" s="458"/>
    </row>
    <row r="28" spans="1:6" ht="28.95" customHeight="1" thickBot="1">
      <c r="A28" s="461" t="s">
        <v>505</v>
      </c>
      <c r="B28" s="461"/>
      <c r="C28" s="461"/>
      <c r="D28" s="461"/>
      <c r="E28" s="461"/>
      <c r="F28" s="461"/>
    </row>
    <row r="29" spans="1:6" ht="15">
      <c r="A29" s="332" t="s">
        <v>438</v>
      </c>
      <c r="B29" s="333">
        <v>2016</v>
      </c>
      <c r="C29" s="333">
        <v>2017</v>
      </c>
      <c r="D29" s="333">
        <v>2018</v>
      </c>
      <c r="E29" s="333">
        <v>2019</v>
      </c>
      <c r="F29" s="335">
        <v>2020</v>
      </c>
    </row>
    <row r="30" spans="1:6" ht="15">
      <c r="A30" s="336" t="str">
        <f>"PIB Municipal "&amp;B1</f>
        <v>PIB Municipal Buriticá</v>
      </c>
      <c r="B30" s="228">
        <f aca="true" t="shared" si="2" ref="B30:F32">(C22-B22)/B22</f>
        <v>0.32966905863403345</v>
      </c>
      <c r="C30" s="228">
        <f t="shared" si="2"/>
        <v>-0.14652578562997037</v>
      </c>
      <c r="D30" s="228">
        <f t="shared" si="2"/>
        <v>-0.023160258880157516</v>
      </c>
      <c r="E30" s="228">
        <f t="shared" si="2"/>
        <v>-0.03070904322210541</v>
      </c>
      <c r="F30" s="341">
        <f t="shared" si="2"/>
        <v>3.5322454617978907</v>
      </c>
    </row>
    <row r="31" spans="1:6" ht="15">
      <c r="A31" s="336" t="str">
        <f>"PIB Subregión "&amp;INDEX('PIB-Mpal 2015-2020 Corrient '!F5:F129,MATCH(B1,'PIB-Mpal 2015-2020 Corrient '!G5:G129,0))</f>
        <v>PIB Subregión Occidente</v>
      </c>
      <c r="B31" s="228">
        <f t="shared" si="2"/>
        <v>0.000952672187702356</v>
      </c>
      <c r="C31" s="228">
        <f t="shared" si="2"/>
        <v>0.07504648510749724</v>
      </c>
      <c r="D31" s="228">
        <f t="shared" si="2"/>
        <v>0.02504990325280637</v>
      </c>
      <c r="E31" s="228">
        <f t="shared" si="2"/>
        <v>0.06943251321348112</v>
      </c>
      <c r="F31" s="341">
        <f t="shared" si="2"/>
        <v>0.06077844022570817</v>
      </c>
    </row>
    <row r="32" spans="1:6" ht="15" thickBot="1">
      <c r="A32" s="338" t="s">
        <v>319</v>
      </c>
      <c r="B32" s="342">
        <f t="shared" si="2"/>
        <v>0.031184442230910964</v>
      </c>
      <c r="C32" s="342">
        <f t="shared" si="2"/>
        <v>0.01619364333189228</v>
      </c>
      <c r="D32" s="342">
        <f t="shared" si="2"/>
        <v>0.034742413700946884</v>
      </c>
      <c r="E32" s="342">
        <f t="shared" si="2"/>
        <v>0.035391080580080586</v>
      </c>
      <c r="F32" s="343">
        <f t="shared" si="2"/>
        <v>-0.06755770740459088</v>
      </c>
    </row>
    <row r="36" spans="1:7" ht="15.6">
      <c r="A36" s="458" t="s">
        <v>494</v>
      </c>
      <c r="B36" s="458"/>
      <c r="C36" s="458"/>
      <c r="D36" s="458"/>
      <c r="E36" s="458"/>
      <c r="F36" s="458"/>
      <c r="G36" s="458"/>
    </row>
    <row r="37" spans="1:7" ht="25.8" customHeight="1" thickBot="1">
      <c r="A37" s="459" t="str">
        <f>"Valor Agregado precios corrientes por sectores Económicos del Municipio de "&amp;B1&amp;" (miles de Millones de pesos)"</f>
        <v>Valor Agregado precios corrientes por sectores Económicos del Municipio de Buriticá (miles de Millones de pesos)</v>
      </c>
      <c r="B37" s="459"/>
      <c r="C37" s="459"/>
      <c r="D37" s="459"/>
      <c r="E37" s="459"/>
      <c r="F37" s="459"/>
      <c r="G37" s="459"/>
    </row>
    <row r="38" spans="1:7" ht="15">
      <c r="A38" s="332" t="s">
        <v>442</v>
      </c>
      <c r="B38" s="333">
        <v>2015</v>
      </c>
      <c r="C38" s="333">
        <v>2016</v>
      </c>
      <c r="D38" s="333">
        <v>2017</v>
      </c>
      <c r="E38" s="333">
        <v>2018</v>
      </c>
      <c r="F38" s="333">
        <v>2019</v>
      </c>
      <c r="G38" s="335">
        <v>2020</v>
      </c>
    </row>
    <row r="39" spans="1:7" ht="15">
      <c r="A39" s="336" t="s">
        <v>444</v>
      </c>
      <c r="B39" s="334">
        <f>SUMIFS('PIB-Mpal 2015-2020 Corrient '!$J$5:$J$760,'PIB-Mpal 2015-2020 Corrient '!$A$5:$A$760,B38,'PIB-Mpal 2015-2020 Corrient '!$E$5:$E$760,$C$1)</f>
        <v>18.93693699696826</v>
      </c>
      <c r="C39" s="334">
        <f>SUMIFS('PIB-Mpal 2015-2020 Corrient '!$J$5:$J$760,'PIB-Mpal 2015-2020 Corrient '!$A$5:$A$760,C38,'PIB-Mpal 2015-2020 Corrient '!$E$5:$E$760,$C$1)</f>
        <v>43.87410111590378</v>
      </c>
      <c r="D39" s="334">
        <f>SUMIFS('PIB-Mpal 2015-2020 Corrient '!$J$5:$J$760,'PIB-Mpal 2015-2020 Corrient '!$A$5:$A$760,D38,'PIB-Mpal 2015-2020 Corrient '!$E$5:$E$760,$C$1)</f>
        <v>26.87503540298506</v>
      </c>
      <c r="E39" s="334">
        <f>SUMIFS('PIB-Mpal 2015-2020 Corrient '!$J$5:$J$760,'PIB-Mpal 2015-2020 Corrient '!$A$5:$A$760,E38,'PIB-Mpal 2015-2020 Corrient '!$E$5:$E$760,$C$1)</f>
        <v>22.48841455310787</v>
      </c>
      <c r="F39" s="334">
        <f>SUMIFS('PIB-Mpal 2015-2020 Corrient '!$J$5:$J$760,'PIB-Mpal 2015-2020 Corrient '!$A$5:$A$760,F38,'PIB-Mpal 2015-2020 Corrient '!$E$5:$E$760,$C$1)</f>
        <v>17.14594349840086</v>
      </c>
      <c r="G39" s="337">
        <f>SUMIFS('PIB-Mpal 2015-2020 Corrient '!$J$5:$J$760,'PIB-Mpal 2015-2020 Corrient '!$A$5:$A$760,G38,'PIB-Mpal 2015-2020 Corrient '!$E$5:$E$760,$C$1)</f>
        <v>348.422307648344</v>
      </c>
    </row>
    <row r="40" spans="1:7" ht="15">
      <c r="A40" s="336" t="s">
        <v>445</v>
      </c>
      <c r="B40" s="334">
        <f>SUMIFS('PIB-Mpal 2015-2020 Corrient '!$M$5:$M$760,'PIB-Mpal 2015-2020 Corrient '!$A$5:$A$760,B38,'PIB-Mpal 2015-2020 Corrient '!$E$5:$E$760,$C$1)</f>
        <v>4.986177867551697</v>
      </c>
      <c r="C40" s="334">
        <f>SUMIFS('PIB-Mpal 2015-2020 Corrient '!$M$5:$M$760,'PIB-Mpal 2015-2020 Corrient '!$A$5:$A$760,C38,'PIB-Mpal 2015-2020 Corrient '!$E$5:$E$760,$C$1)</f>
        <v>5.373949705227914</v>
      </c>
      <c r="D40" s="334">
        <f>SUMIFS('PIB-Mpal 2015-2020 Corrient '!$M$5:$M$760,'PIB-Mpal 2015-2020 Corrient '!$A$5:$A$760,D38,'PIB-Mpal 2015-2020 Corrient '!$E$5:$E$760,$C$1)</f>
        <v>5.7281566454281645</v>
      </c>
      <c r="E40" s="334">
        <f>SUMIFS('PIB-Mpal 2015-2020 Corrient '!$M$5:$M$760,'PIB-Mpal 2015-2020 Corrient '!$A$5:$A$760,E38,'PIB-Mpal 2015-2020 Corrient '!$E$5:$E$760,$C$1)</f>
        <v>6.26127435530072</v>
      </c>
      <c r="F40" s="334">
        <f>SUMIFS('PIB-Mpal 2015-2020 Corrient '!$M$5:$M$760,'PIB-Mpal 2015-2020 Corrient '!$A$5:$A$760,F38,'PIB-Mpal 2015-2020 Corrient '!$E$5:$E$760,$C$1)</f>
        <v>6.637255608134195</v>
      </c>
      <c r="G40" s="337">
        <f>SUMIFS('PIB-Mpal 2015-2020 Corrient '!$M$5:$M$760,'PIB-Mpal 2015-2020 Corrient '!$A$5:$A$760,G38,'PIB-Mpal 2015-2020 Corrient '!$E$5:$E$760,$C$1)</f>
        <v>4.808674141110597</v>
      </c>
    </row>
    <row r="41" spans="1:7" ht="15">
      <c r="A41" s="336" t="s">
        <v>446</v>
      </c>
      <c r="B41" s="334">
        <f>SUMIFS('PIB-Mpal 2015-2020 Corrient '!$V$5:$V$760,'PIB-Mpal 2015-2020 Corrient '!$A$5:$A$760,B38,'PIB-Mpal 2015-2020 Corrient '!$E$5:$E$760,$C$1)</f>
        <v>44.44028742127025</v>
      </c>
      <c r="C41" s="334">
        <f>SUMIFS('PIB-Mpal 2015-2020 Corrient '!$V$5:$V$760,'PIB-Mpal 2015-2020 Corrient '!$A$5:$A$760,C38,'PIB-Mpal 2015-2020 Corrient '!$E$5:$E$760,$C$1)</f>
        <v>47.609360395054225</v>
      </c>
      <c r="D41" s="334">
        <f>SUMIFS('PIB-Mpal 2015-2020 Corrient '!$V$5:$V$760,'PIB-Mpal 2015-2020 Corrient '!$A$5:$A$760,D38,'PIB-Mpal 2015-2020 Corrient '!$E$5:$E$760,$C$1)</f>
        <v>52.41621051279116</v>
      </c>
      <c r="E41" s="334">
        <f>SUMIFS('PIB-Mpal 2015-2020 Corrient '!$V$5:$V$760,'PIB-Mpal 2015-2020 Corrient '!$A$5:$A$760,E38,'PIB-Mpal 2015-2020 Corrient '!$E$5:$E$760,$C$1)</f>
        <v>57.138888021375344</v>
      </c>
      <c r="F41" s="334">
        <f>SUMIFS('PIB-Mpal 2015-2020 Corrient '!$V$5:$V$760,'PIB-Mpal 2015-2020 Corrient '!$A$5:$A$760,F38,'PIB-Mpal 2015-2020 Corrient '!$E$5:$E$760,$C$1)</f>
        <v>63.20480422504484</v>
      </c>
      <c r="G41" s="337">
        <f>SUMIFS('PIB-Mpal 2015-2020 Corrient '!$V$5:$V$760,'PIB-Mpal 2015-2020 Corrient '!$A$5:$A$760,G38,'PIB-Mpal 2015-2020 Corrient '!$E$5:$E$760,$C$1)</f>
        <v>58.47461217152027</v>
      </c>
    </row>
    <row r="42" spans="1:7" ht="15" thickBot="1">
      <c r="A42" s="344" t="s">
        <v>450</v>
      </c>
      <c r="B42" s="349">
        <f aca="true" t="shared" si="3" ref="B42:G42">SUM(B39:B41)</f>
        <v>68.3634022857902</v>
      </c>
      <c r="C42" s="349">
        <f t="shared" si="3"/>
        <v>96.85741121618591</v>
      </c>
      <c r="D42" s="349">
        <f t="shared" si="3"/>
        <v>85.01940256120437</v>
      </c>
      <c r="E42" s="349">
        <f t="shared" si="3"/>
        <v>85.88857692978394</v>
      </c>
      <c r="F42" s="349">
        <f t="shared" si="3"/>
        <v>86.9880033315799</v>
      </c>
      <c r="G42" s="350">
        <f t="shared" si="3"/>
        <v>411.70559396097485</v>
      </c>
    </row>
    <row r="43" spans="1:7" ht="15">
      <c r="A43" s="403"/>
      <c r="B43" s="404"/>
      <c r="C43" s="404"/>
      <c r="D43" s="404"/>
      <c r="E43" s="404"/>
      <c r="F43" s="404"/>
      <c r="G43" s="404"/>
    </row>
    <row r="44" spans="1:7" ht="15.6">
      <c r="A44" s="458" t="s">
        <v>495</v>
      </c>
      <c r="B44" s="458"/>
      <c r="C44" s="458"/>
      <c r="D44" s="458"/>
      <c r="E44" s="458"/>
      <c r="F44" s="458"/>
      <c r="G44" s="458"/>
    </row>
    <row r="45" spans="1:7" ht="21" customHeight="1" thickBot="1">
      <c r="A45" s="459" t="str">
        <f>"Distribución porcentual del Valor Agregado por sectores Económicos del Municipio de "&amp;B1</f>
        <v>Distribución porcentual del Valor Agregado por sectores Económicos del Municipio de Buriticá</v>
      </c>
      <c r="B45" s="459"/>
      <c r="C45" s="459"/>
      <c r="D45" s="459"/>
      <c r="E45" s="459"/>
      <c r="F45" s="459"/>
      <c r="G45" s="459"/>
    </row>
    <row r="46" spans="1:7" ht="15">
      <c r="A46" s="332" t="s">
        <v>442</v>
      </c>
      <c r="B46" s="333">
        <v>2015</v>
      </c>
      <c r="C46" s="333">
        <v>2016</v>
      </c>
      <c r="D46" s="333">
        <v>2017</v>
      </c>
      <c r="E46" s="333">
        <v>2018</v>
      </c>
      <c r="F46" s="333">
        <v>2019</v>
      </c>
      <c r="G46" s="335">
        <v>2020</v>
      </c>
    </row>
    <row r="47" spans="1:7" ht="15">
      <c r="A47" s="336" t="s">
        <v>444</v>
      </c>
      <c r="B47" s="345">
        <f aca="true" t="shared" si="4" ref="B47:G47">B39/B$42</f>
        <v>0.2770040162396135</v>
      </c>
      <c r="C47" s="345">
        <f t="shared" si="4"/>
        <v>0.45297619010254886</v>
      </c>
      <c r="D47" s="345">
        <f t="shared" si="4"/>
        <v>0.3161047313128091</v>
      </c>
      <c r="E47" s="345">
        <f t="shared" si="4"/>
        <v>0.2618324270466457</v>
      </c>
      <c r="F47" s="345">
        <f t="shared" si="4"/>
        <v>0.1971069899494548</v>
      </c>
      <c r="G47" s="346">
        <f t="shared" si="4"/>
        <v>0.8462899527213384</v>
      </c>
    </row>
    <row r="48" spans="1:7" ht="15">
      <c r="A48" s="336" t="s">
        <v>445</v>
      </c>
      <c r="B48" s="345">
        <f aca="true" t="shared" si="5" ref="B48:G49">B40/B$42</f>
        <v>0.07293636215920324</v>
      </c>
      <c r="C48" s="345">
        <f t="shared" si="5"/>
        <v>0.05548310281836099</v>
      </c>
      <c r="D48" s="345">
        <f t="shared" si="5"/>
        <v>0.06737469886717375</v>
      </c>
      <c r="E48" s="345">
        <f t="shared" si="5"/>
        <v>0.0728999662017857</v>
      </c>
      <c r="F48" s="345">
        <f t="shared" si="5"/>
        <v>0.07630081567494287</v>
      </c>
      <c r="G48" s="346">
        <f t="shared" si="5"/>
        <v>0.011679885363827256</v>
      </c>
    </row>
    <row r="49" spans="1:7" ht="15" thickBot="1">
      <c r="A49" s="338" t="s">
        <v>446</v>
      </c>
      <c r="B49" s="347">
        <f t="shared" si="5"/>
        <v>0.6500596216011834</v>
      </c>
      <c r="C49" s="347">
        <f t="shared" si="5"/>
        <v>0.4915407070790902</v>
      </c>
      <c r="D49" s="347">
        <f t="shared" si="5"/>
        <v>0.6165205698200174</v>
      </c>
      <c r="E49" s="347">
        <f t="shared" si="5"/>
        <v>0.6652676067515686</v>
      </c>
      <c r="F49" s="347">
        <f t="shared" si="5"/>
        <v>0.7265921943756022</v>
      </c>
      <c r="G49" s="348">
        <f t="shared" si="5"/>
        <v>0.14203016191483425</v>
      </c>
    </row>
    <row r="50" spans="1:7" ht="15">
      <c r="A50" s="155"/>
      <c r="B50" s="399"/>
      <c r="C50" s="399"/>
      <c r="D50" s="399"/>
      <c r="E50" s="399"/>
      <c r="F50" s="399"/>
      <c r="G50" s="399"/>
    </row>
    <row r="51" spans="1:7" ht="15.6">
      <c r="A51" s="458" t="s">
        <v>496</v>
      </c>
      <c r="B51" s="458"/>
      <c r="C51" s="458"/>
      <c r="D51" s="458"/>
      <c r="E51" s="458"/>
      <c r="F51" s="458"/>
      <c r="G51" s="458"/>
    </row>
    <row r="52" spans="1:7" ht="31.8" customHeight="1" thickBot="1">
      <c r="A52" s="459" t="str">
        <f>"Valor Agregado precios constantes, Series encadenadas de volumen con año de referencia 2015 por sectores Económicos del Municipio de "&amp;B1&amp;" (miles de Millones de pesos)"</f>
        <v>Valor Agregado precios constantes, Series encadenadas de volumen con año de referencia 2015 por sectores Económicos del Municipio de Buriticá (miles de Millones de pesos)</v>
      </c>
      <c r="B52" s="459"/>
      <c r="C52" s="459"/>
      <c r="D52" s="459"/>
      <c r="E52" s="459"/>
      <c r="F52" s="459"/>
      <c r="G52" s="459"/>
    </row>
    <row r="53" spans="1:7" ht="15">
      <c r="A53" s="332" t="s">
        <v>442</v>
      </c>
      <c r="B53" s="333">
        <v>2015</v>
      </c>
      <c r="C53" s="333">
        <v>2016</v>
      </c>
      <c r="D53" s="333">
        <v>2017</v>
      </c>
      <c r="E53" s="333">
        <v>2018</v>
      </c>
      <c r="F53" s="333">
        <v>2019</v>
      </c>
      <c r="G53" s="335">
        <v>2020</v>
      </c>
    </row>
    <row r="54" spans="1:7" ht="15">
      <c r="A54" s="336" t="s">
        <v>444</v>
      </c>
      <c r="B54" s="334">
        <f>SUMIFS('PIB Mpal 2015-2020 Cons'!$J$5:$J$760,'PIB Mpal 2015-2020 Cons'!$A$5:$A$760,B53,'PIB Mpal 2015-2020 Cons'!$E$5:$E$760,$C$1)</f>
        <v>18.937015303914027</v>
      </c>
      <c r="C54" s="334">
        <f>SUMIFS('PIB Mpal 2015-2020 Cons'!$J$5:$J$760,'PIB Mpal 2015-2020 Cons'!$A$5:$A$760,C53,'PIB Mpal 2015-2020 Cons'!$E$5:$E$760,$C$1)</f>
        <v>39.731236500239284</v>
      </c>
      <c r="D54" s="334">
        <f>SUMIFS('PIB Mpal 2015-2020 Cons'!$J$5:$J$760,'PIB Mpal 2015-2020 Cons'!$A$5:$A$760,D53,'PIB Mpal 2015-2020 Cons'!$E$5:$E$760,$C$1)</f>
        <v>24.0090623196912</v>
      </c>
      <c r="E54" s="334">
        <f>SUMIFS('PIB Mpal 2015-2020 Cons'!$J$5:$J$760,'PIB Mpal 2015-2020 Cons'!$A$5:$A$760,E53,'PIB Mpal 2015-2020 Cons'!$E$5:$E$760,$C$1)</f>
        <v>18.61214343490439</v>
      </c>
      <c r="F54" s="334">
        <f>SUMIFS('PIB Mpal 2015-2020 Cons'!$J$5:$J$760,'PIB Mpal 2015-2020 Cons'!$A$5:$A$760,F53,'PIB Mpal 2015-2020 Cons'!$E$5:$E$760,$C$1)</f>
        <v>12.381760984588993</v>
      </c>
      <c r="G54" s="337">
        <f>SUMIFS('PIB Mpal 2015-2020 Cons'!$J$5:$J$760,'PIB Mpal 2015-2020 Cons'!$A$5:$A$760,G53,'PIB Mpal 2015-2020 Cons'!$E$5:$E$760,$C$1)</f>
        <v>187.72709378636256</v>
      </c>
    </row>
    <row r="55" spans="1:7" ht="15">
      <c r="A55" s="336" t="s">
        <v>445</v>
      </c>
      <c r="B55" s="334">
        <f>SUMIFS('PIB Mpal 2015-2020 Cons'!$M$5:$M$760,'PIB Mpal 2015-2020 Cons'!$A$5:$A$760,B53,'PIB Mpal 2015-2020 Cons'!$E$5:$E$760,$C$1)</f>
        <v>4.986174397432227</v>
      </c>
      <c r="C55" s="334">
        <f>SUMIFS('PIB Mpal 2015-2020 Cons'!$M$5:$M$760,'PIB Mpal 2015-2020 Cons'!$A$5:$A$760,C53,'PIB Mpal 2015-2020 Cons'!$E$5:$E$760,$C$1)</f>
        <v>5.163708213672478</v>
      </c>
      <c r="D55" s="334">
        <f>SUMIFS('PIB Mpal 2015-2020 Cons'!$M$5:$M$760,'PIB Mpal 2015-2020 Cons'!$A$5:$A$760,D53,'PIB Mpal 2015-2020 Cons'!$E$5:$E$760,$C$1)</f>
        <v>5.628612492983246</v>
      </c>
      <c r="E55" s="334">
        <f>SUMIFS('PIB Mpal 2015-2020 Cons'!$M$5:$M$760,'PIB Mpal 2015-2020 Cons'!$A$5:$A$760,E53,'PIB Mpal 2015-2020 Cons'!$E$5:$E$760,$C$1)</f>
        <v>6.035317504998142</v>
      </c>
      <c r="F55" s="334">
        <f>SUMIFS('PIB Mpal 2015-2020 Cons'!$M$5:$M$760,'PIB Mpal 2015-2020 Cons'!$A$5:$A$760,F53,'PIB Mpal 2015-2020 Cons'!$E$5:$E$760,$C$1)</f>
        <v>6.132069332601347</v>
      </c>
      <c r="G55" s="337">
        <f>SUMIFS('PIB Mpal 2015-2020 Cons'!$M$5:$M$760,'PIB Mpal 2015-2020 Cons'!$A$5:$A$760,G53,'PIB Mpal 2015-2020 Cons'!$E$5:$E$760,$C$1)</f>
        <v>4.232967194698896</v>
      </c>
    </row>
    <row r="56" spans="1:7" ht="15">
      <c r="A56" s="336" t="s">
        <v>446</v>
      </c>
      <c r="B56" s="334">
        <f>SUMIFS('PIB Mpal 2015-2020 Cons'!$V$5:$V$760,'PIB Mpal 2015-2020 Cons'!$A$5:$A$760,B53,'PIB Mpal 2015-2020 Cons'!$E$5:$E$760,$C$1)</f>
        <v>44.440288417790214</v>
      </c>
      <c r="C56" s="334">
        <f>SUMIFS('PIB Mpal 2015-2020 Cons'!$V$5:$V$760,'PIB Mpal 2015-2020 Cons'!$A$5:$A$760,C53,'PIB Mpal 2015-2020 Cons'!$E$5:$E$760,$C$1)</f>
        <v>44.920478377340125</v>
      </c>
      <c r="D56" s="334">
        <f>SUMIFS('PIB Mpal 2015-2020 Cons'!$V$5:$V$760,'PIB Mpal 2015-2020 Cons'!$A$5:$A$760,D53,'PIB Mpal 2015-2020 Cons'!$E$5:$E$760,$C$1)</f>
        <v>47.07217344663624</v>
      </c>
      <c r="E56" s="334">
        <f>SUMIFS('PIB Mpal 2015-2020 Cons'!$V$5:$V$760,'PIB Mpal 2015-2020 Cons'!$A$5:$A$760,E53,'PIB Mpal 2015-2020 Cons'!$E$5:$E$760,$C$1)</f>
        <v>49.49794753509153</v>
      </c>
      <c r="F56" s="334">
        <f>SUMIFS('PIB Mpal 2015-2020 Cons'!$V$5:$V$760,'PIB Mpal 2015-2020 Cons'!$A$5:$A$760,F53,'PIB Mpal 2015-2020 Cons'!$E$5:$E$760,$C$1)</f>
        <v>52.73154608851128</v>
      </c>
      <c r="G56" s="337">
        <f>SUMIFS('PIB Mpal 2015-2020 Cons'!$V$5:$V$760,'PIB Mpal 2015-2020 Cons'!$A$5:$A$760,G53,'PIB Mpal 2015-2020 Cons'!$E$5:$E$760,$C$1)</f>
        <v>47.975031458336076</v>
      </c>
    </row>
    <row r="57" spans="1:7" ht="15" thickBot="1">
      <c r="A57" s="344" t="s">
        <v>450</v>
      </c>
      <c r="B57" s="349">
        <f aca="true" t="shared" si="6" ref="B57:G57">SUM(B54:B56)</f>
        <v>68.36347811913646</v>
      </c>
      <c r="C57" s="349">
        <f t="shared" si="6"/>
        <v>89.81542309125189</v>
      </c>
      <c r="D57" s="349">
        <f t="shared" si="6"/>
        <v>76.70984825931069</v>
      </c>
      <c r="E57" s="349">
        <f t="shared" si="6"/>
        <v>74.14540847499406</v>
      </c>
      <c r="F57" s="349">
        <f t="shared" si="6"/>
        <v>71.24537640570162</v>
      </c>
      <c r="G57" s="350">
        <f t="shared" si="6"/>
        <v>239.93509243939752</v>
      </c>
    </row>
    <row r="58" spans="1:7" ht="15">
      <c r="A58" s="155"/>
      <c r="B58" s="399"/>
      <c r="C58" s="399"/>
      <c r="D58" s="399"/>
      <c r="E58" s="399"/>
      <c r="F58" s="399"/>
      <c r="G58" s="399"/>
    </row>
    <row r="59" spans="1:6" ht="15.6">
      <c r="A59" s="458" t="s">
        <v>497</v>
      </c>
      <c r="B59" s="458"/>
      <c r="C59" s="458"/>
      <c r="D59" s="458"/>
      <c r="E59" s="458"/>
      <c r="F59" s="458"/>
    </row>
    <row r="60" spans="1:6" ht="37.8" customHeight="1" thickBot="1">
      <c r="A60" s="461" t="str">
        <f>"Tasas de variación valor Agregado precios constantes, Series encadenadas de volumen con año de referencia 2015, por sectores Económicos del Municipio de "&amp;B1</f>
        <v>Tasas de variación valor Agregado precios constantes, Series encadenadas de volumen con año de referencia 2015, por sectores Económicos del Municipio de Buriticá</v>
      </c>
      <c r="B60" s="461"/>
      <c r="C60" s="461"/>
      <c r="D60" s="461"/>
      <c r="E60" s="461"/>
      <c r="F60" s="461"/>
    </row>
    <row r="61" spans="1:6" ht="15">
      <c r="A61" s="332" t="s">
        <v>442</v>
      </c>
      <c r="B61" s="333">
        <v>2016</v>
      </c>
      <c r="C61" s="333">
        <v>2017</v>
      </c>
      <c r="D61" s="333">
        <v>2018</v>
      </c>
      <c r="E61" s="333">
        <v>2019</v>
      </c>
      <c r="F61" s="335">
        <v>2020</v>
      </c>
    </row>
    <row r="62" spans="1:6" ht="15">
      <c r="A62" s="336" t="s">
        <v>444</v>
      </c>
      <c r="B62" s="345">
        <f>(C54-B54)/B54</f>
        <v>1.0980727882723615</v>
      </c>
      <c r="C62" s="345">
        <f aca="true" t="shared" si="7" ref="C62:F62">(D54-C54)/C54</f>
        <v>-0.3957131860331957</v>
      </c>
      <c r="D62" s="345">
        <f t="shared" si="7"/>
        <v>-0.22478674147804972</v>
      </c>
      <c r="E62" s="345">
        <f t="shared" si="7"/>
        <v>-0.3347482503617081</v>
      </c>
      <c r="F62" s="346">
        <f t="shared" si="7"/>
        <v>14.16158275224484</v>
      </c>
    </row>
    <row r="63" spans="1:6" ht="15">
      <c r="A63" s="336" t="s">
        <v>445</v>
      </c>
      <c r="B63" s="345">
        <f aca="true" t="shared" si="8" ref="B63:F65">(C55-B55)/B55</f>
        <v>0.03560521596109374</v>
      </c>
      <c r="C63" s="345">
        <f t="shared" si="8"/>
        <v>0.09003302666866295</v>
      </c>
      <c r="D63" s="345">
        <f t="shared" si="8"/>
        <v>0.07225670847334113</v>
      </c>
      <c r="E63" s="345">
        <f t="shared" si="8"/>
        <v>0.0160309424521709</v>
      </c>
      <c r="F63" s="346">
        <f t="shared" si="8"/>
        <v>-0.30970004331259154</v>
      </c>
    </row>
    <row r="64" spans="1:6" ht="15">
      <c r="A64" s="336" t="s">
        <v>446</v>
      </c>
      <c r="B64" s="345">
        <f t="shared" si="8"/>
        <v>0.010805284498506597</v>
      </c>
      <c r="C64" s="345">
        <f t="shared" si="8"/>
        <v>0.04790009249726796</v>
      </c>
      <c r="D64" s="345">
        <f t="shared" si="8"/>
        <v>0.05153308017963699</v>
      </c>
      <c r="E64" s="345">
        <f t="shared" si="8"/>
        <v>0.06532793205470382</v>
      </c>
      <c r="F64" s="346">
        <f t="shared" si="8"/>
        <v>-0.09020244963406288</v>
      </c>
    </row>
    <row r="65" spans="1:6" ht="15" thickBot="1">
      <c r="A65" s="344" t="s">
        <v>450</v>
      </c>
      <c r="B65" s="400">
        <f t="shared" si="8"/>
        <v>0.3137924746124137</v>
      </c>
      <c r="C65" s="400">
        <f t="shared" si="8"/>
        <v>-0.14591675216656297</v>
      </c>
      <c r="D65" s="400">
        <f t="shared" si="8"/>
        <v>-0.03343038530916887</v>
      </c>
      <c r="E65" s="400">
        <f t="shared" si="8"/>
        <v>-0.039112766777331706</v>
      </c>
      <c r="F65" s="401">
        <f t="shared" si="8"/>
        <v>2.367728609827318</v>
      </c>
    </row>
    <row r="68" spans="1:6" ht="15">
      <c r="A68" s="436" t="s">
        <v>443</v>
      </c>
      <c r="B68" s="436"/>
      <c r="C68" s="436"/>
      <c r="D68" s="436"/>
      <c r="E68" s="436"/>
      <c r="F68" s="436"/>
    </row>
    <row r="69" spans="1:6" ht="15">
      <c r="A69" s="437" t="s">
        <v>447</v>
      </c>
      <c r="B69" s="438"/>
      <c r="C69" s="438"/>
      <c r="D69" s="438"/>
      <c r="E69" s="438"/>
      <c r="F69" s="439"/>
    </row>
    <row r="70" spans="1:6" ht="15">
      <c r="A70" s="440" t="s">
        <v>430</v>
      </c>
      <c r="B70" s="441"/>
      <c r="C70" s="441"/>
      <c r="D70" s="441"/>
      <c r="E70" s="441"/>
      <c r="F70" s="442"/>
    </row>
    <row r="71" spans="1:6" ht="15">
      <c r="A71" s="443" t="s">
        <v>331</v>
      </c>
      <c r="B71" s="444"/>
      <c r="C71" s="444"/>
      <c r="D71" s="444"/>
      <c r="E71" s="444"/>
      <c r="F71" s="445"/>
    </row>
    <row r="72" spans="1:6" ht="15">
      <c r="A72" s="437" t="s">
        <v>448</v>
      </c>
      <c r="B72" s="438"/>
      <c r="C72" s="438"/>
      <c r="D72" s="438"/>
      <c r="E72" s="438"/>
      <c r="F72" s="439"/>
    </row>
    <row r="73" spans="1:6" ht="15">
      <c r="A73" s="440" t="s">
        <v>333</v>
      </c>
      <c r="B73" s="441"/>
      <c r="C73" s="441"/>
      <c r="D73" s="441"/>
      <c r="E73" s="441"/>
      <c r="F73" s="442"/>
    </row>
    <row r="74" spans="1:6" ht="15">
      <c r="A74" s="443" t="s">
        <v>11</v>
      </c>
      <c r="B74" s="444"/>
      <c r="C74" s="444"/>
      <c r="D74" s="444"/>
      <c r="E74" s="444"/>
      <c r="F74" s="445"/>
    </row>
    <row r="75" spans="1:6" ht="15">
      <c r="A75" s="437" t="s">
        <v>449</v>
      </c>
      <c r="B75" s="438"/>
      <c r="C75" s="438"/>
      <c r="D75" s="438"/>
      <c r="E75" s="438"/>
      <c r="F75" s="439"/>
    </row>
    <row r="76" spans="1:6" ht="15">
      <c r="A76" s="440" t="s">
        <v>433</v>
      </c>
      <c r="B76" s="441"/>
      <c r="C76" s="441"/>
      <c r="D76" s="441"/>
      <c r="E76" s="441"/>
      <c r="F76" s="442"/>
    </row>
    <row r="77" spans="1:6" ht="15">
      <c r="A77" s="440" t="s">
        <v>434</v>
      </c>
      <c r="B77" s="441"/>
      <c r="C77" s="441"/>
      <c r="D77" s="441"/>
      <c r="E77" s="441"/>
      <c r="F77" s="442"/>
    </row>
    <row r="78" spans="1:6" ht="15">
      <c r="A78" s="440" t="s">
        <v>340</v>
      </c>
      <c r="B78" s="441"/>
      <c r="C78" s="441"/>
      <c r="D78" s="441"/>
      <c r="E78" s="441"/>
      <c r="F78" s="442"/>
    </row>
    <row r="79" spans="1:6" ht="15">
      <c r="A79" s="440" t="s">
        <v>16</v>
      </c>
      <c r="B79" s="441"/>
      <c r="C79" s="441"/>
      <c r="D79" s="441"/>
      <c r="E79" s="441"/>
      <c r="F79" s="442"/>
    </row>
    <row r="80" spans="1:6" ht="15">
      <c r="A80" s="440" t="s">
        <v>17</v>
      </c>
      <c r="B80" s="441"/>
      <c r="C80" s="441"/>
      <c r="D80" s="441"/>
      <c r="E80" s="441"/>
      <c r="F80" s="442"/>
    </row>
    <row r="81" spans="1:6" ht="15">
      <c r="A81" s="440" t="s">
        <v>344</v>
      </c>
      <c r="B81" s="441"/>
      <c r="C81" s="441"/>
      <c r="D81" s="441"/>
      <c r="E81" s="441"/>
      <c r="F81" s="442"/>
    </row>
    <row r="82" spans="1:6" ht="15">
      <c r="A82" s="440" t="s">
        <v>435</v>
      </c>
      <c r="B82" s="441"/>
      <c r="C82" s="441"/>
      <c r="D82" s="441"/>
      <c r="E82" s="441"/>
      <c r="F82" s="442"/>
    </row>
    <row r="83" spans="1:6" ht="15">
      <c r="A83" s="443" t="s">
        <v>436</v>
      </c>
      <c r="B83" s="444"/>
      <c r="C83" s="444"/>
      <c r="D83" s="444"/>
      <c r="E83" s="444"/>
      <c r="F83" s="445"/>
    </row>
    <row r="86" spans="1:7" ht="14.4" customHeight="1">
      <c r="A86" s="458" t="s">
        <v>498</v>
      </c>
      <c r="B86" s="458"/>
      <c r="C86" s="458"/>
      <c r="D86" s="458"/>
      <c r="E86" s="458"/>
      <c r="F86" s="458"/>
      <c r="G86" s="458"/>
    </row>
    <row r="87" spans="1:7" ht="31.2" customHeight="1" thickBot="1">
      <c r="A87" s="459" t="str">
        <f>"Valor Agregado en precios corrientes por ramas de actividad económica del Municipio de "&amp;B1&amp;" (miles de Millones de pesos)"</f>
        <v>Valor Agregado en precios corrientes por ramas de actividad económica del Municipio de Buriticá (miles de Millones de pesos)</v>
      </c>
      <c r="B87" s="459"/>
      <c r="C87" s="459"/>
      <c r="D87" s="459"/>
      <c r="E87" s="459"/>
      <c r="F87" s="459"/>
      <c r="G87" s="459"/>
    </row>
    <row r="88" spans="1:7" ht="15" thickBot="1">
      <c r="A88" s="332" t="s">
        <v>451</v>
      </c>
      <c r="B88" s="333">
        <v>2015</v>
      </c>
      <c r="C88" s="333">
        <v>2016</v>
      </c>
      <c r="D88" s="333">
        <v>2017</v>
      </c>
      <c r="E88" s="333">
        <v>2018</v>
      </c>
      <c r="F88" s="333">
        <v>2019</v>
      </c>
      <c r="G88" s="335">
        <v>2020</v>
      </c>
    </row>
    <row r="89" spans="1:12" ht="28.2" thickBot="1">
      <c r="A89" s="351" t="s">
        <v>7</v>
      </c>
      <c r="B89" s="334">
        <f>SUMIFS('PIB-Mpal 2015-2020 Corrient '!$H$5:$H$760,'PIB-Mpal 2015-2020 Corrient '!$A$5:$A$760,B88,'PIB-Mpal 2015-2020 Corrient '!$E$5:$E$760,$C$1)</f>
        <v>7.7303598751731775</v>
      </c>
      <c r="C89" s="334">
        <f>SUMIFS('PIB-Mpal 2015-2020 Corrient '!$H$5:$H$760,'PIB-Mpal 2015-2020 Corrient '!$A$5:$A$760,C88,'PIB-Mpal 2015-2020 Corrient '!$E$5:$E$760,$C$1)</f>
        <v>8.683300483385482</v>
      </c>
      <c r="D89" s="334">
        <f>SUMIFS('PIB-Mpal 2015-2020 Corrient '!$H$5:$H$760,'PIB-Mpal 2015-2020 Corrient '!$A$5:$A$760,D88,'PIB-Mpal 2015-2020 Corrient '!$E$5:$E$760,$C$1)</f>
        <v>8.029533873982379</v>
      </c>
      <c r="E89" s="334">
        <f>SUMIFS('PIB-Mpal 2015-2020 Corrient '!$H$5:$H$760,'PIB-Mpal 2015-2020 Corrient '!$A$5:$A$760,E88,'PIB-Mpal 2015-2020 Corrient '!$E$5:$E$760,$C$1)</f>
        <v>6.990777077596329</v>
      </c>
      <c r="F89" s="334">
        <f>SUMIFS('PIB-Mpal 2015-2020 Corrient '!$H$5:$H$760,'PIB-Mpal 2015-2020 Corrient '!$A$5:$A$760,F88,'PIB-Mpal 2015-2020 Corrient '!$E$5:$E$760,$C$1)</f>
        <v>6.719069984944536</v>
      </c>
      <c r="G89" s="337">
        <f>SUMIFS('PIB-Mpal 2015-2020 Corrient '!$H$5:$H$760,'PIB-Mpal 2015-2020 Corrient '!$A$5:$A$760,G88,'PIB-Mpal 2015-2020 Corrient '!$E$5:$E$760,$C$1)</f>
        <v>10.24525683865641</v>
      </c>
      <c r="L89" s="398">
        <v>2019</v>
      </c>
    </row>
    <row r="90" spans="1:7" ht="15">
      <c r="A90" s="351" t="s">
        <v>8</v>
      </c>
      <c r="B90" s="334">
        <f>SUMIFS('PIB-Mpal 2015-2020 Corrient '!$I$5:$I$760,'PIB-Mpal 2015-2020 Corrient '!$A$5:$A$760,B88,'PIB-Mpal 2015-2020 Corrient '!$E$5:$E$760,$C$1)</f>
        <v>11.206577121795082</v>
      </c>
      <c r="C90" s="334">
        <f>SUMIFS('PIB-Mpal 2015-2020 Corrient '!$I$5:$I$760,'PIB-Mpal 2015-2020 Corrient '!$A$5:$A$760,C88,'PIB-Mpal 2015-2020 Corrient '!$E$5:$E$760,$C$1)</f>
        <v>35.1908006325183</v>
      </c>
      <c r="D90" s="334">
        <f>SUMIFS('PIB-Mpal 2015-2020 Corrient '!$I$5:$I$760,'PIB-Mpal 2015-2020 Corrient '!$A$5:$A$760,D88,'PIB-Mpal 2015-2020 Corrient '!$E$5:$E$760,$C$1)</f>
        <v>18.845501529002682</v>
      </c>
      <c r="E90" s="334">
        <f>SUMIFS('PIB-Mpal 2015-2020 Corrient '!$I$5:$I$760,'PIB-Mpal 2015-2020 Corrient '!$A$5:$A$760,E88,'PIB-Mpal 2015-2020 Corrient '!$E$5:$E$760,$C$1)</f>
        <v>15.49763747551154</v>
      </c>
      <c r="F90" s="334">
        <f>SUMIFS('PIB-Mpal 2015-2020 Corrient '!$I$5:$I$760,'PIB-Mpal 2015-2020 Corrient '!$A$5:$A$760,F88,'PIB-Mpal 2015-2020 Corrient '!$E$5:$E$760,$C$1)</f>
        <v>10.426873513456325</v>
      </c>
      <c r="G90" s="337">
        <f>SUMIFS('PIB-Mpal 2015-2020 Corrient '!$I$5:$I$760,'PIB-Mpal 2015-2020 Corrient '!$A$5:$A$760,G88,'PIB-Mpal 2015-2020 Corrient '!$E$5:$E$760,$C$1)</f>
        <v>338.17705080968756</v>
      </c>
    </row>
    <row r="91" spans="1:7" ht="15">
      <c r="A91" s="351" t="s">
        <v>10</v>
      </c>
      <c r="B91" s="334">
        <f>SUMIFS('PIB-Mpal 2015-2020 Corrient '!$K$5:$K$760,'PIB-Mpal 2015-2020 Corrient '!$A$5:$A$760,B88,'PIB-Mpal 2015-2020 Corrient '!$E$5:$E$760,$C$1)</f>
        <v>2.819341629229358</v>
      </c>
      <c r="C91" s="334">
        <f>SUMIFS('PIB-Mpal 2015-2020 Corrient '!$K$5:$K$760,'PIB-Mpal 2015-2020 Corrient '!$A$5:$A$760,C88,'PIB-Mpal 2015-2020 Corrient '!$E$5:$E$760,$C$1)</f>
        <v>2.17685195126109</v>
      </c>
      <c r="D91" s="334">
        <f>SUMIFS('PIB-Mpal 2015-2020 Corrient '!$K$5:$K$760,'PIB-Mpal 2015-2020 Corrient '!$A$5:$A$760,D88,'PIB-Mpal 2015-2020 Corrient '!$E$5:$E$760,$C$1)</f>
        <v>2.685105693491832</v>
      </c>
      <c r="E91" s="334">
        <f>SUMIFS('PIB-Mpal 2015-2020 Corrient '!$K$5:$K$760,'PIB-Mpal 2015-2020 Corrient '!$A$5:$A$760,E88,'PIB-Mpal 2015-2020 Corrient '!$E$5:$E$760,$C$1)</f>
        <v>3.3845483376114425</v>
      </c>
      <c r="F91" s="334">
        <f>SUMIFS('PIB-Mpal 2015-2020 Corrient '!$K$5:$K$760,'PIB-Mpal 2015-2020 Corrient '!$A$5:$A$760,F88,'PIB-Mpal 2015-2020 Corrient '!$E$5:$E$760,$C$1)</f>
        <v>4.654686033798577</v>
      </c>
      <c r="G91" s="337">
        <f>SUMIFS('PIB-Mpal 2015-2020 Corrient '!$K$5:$K$760,'PIB-Mpal 2015-2020 Corrient '!$A$5:$A$760,G88,'PIB-Mpal 2015-2020 Corrient '!$E$5:$E$760,$C$1)</f>
        <v>4.2291342630457605</v>
      </c>
    </row>
    <row r="92" spans="1:7" ht="15">
      <c r="A92" s="351" t="s">
        <v>11</v>
      </c>
      <c r="B92" s="334">
        <f>SUMIFS('PIB-Mpal 2015-2020 Corrient '!$L$5:$L$760,'PIB-Mpal 2015-2020 Corrient '!$A$5:$A$760,B88,'PIB-Mpal 2015-2020 Corrient '!$E$5:$E$760,$C$1)</f>
        <v>2.1668362383223387</v>
      </c>
      <c r="C92" s="334">
        <f>SUMIFS('PIB-Mpal 2015-2020 Corrient '!$L$5:$L$760,'PIB-Mpal 2015-2020 Corrient '!$A$5:$A$760,C88,'PIB-Mpal 2015-2020 Corrient '!$E$5:$E$760,$C$1)</f>
        <v>3.197097753966824</v>
      </c>
      <c r="D92" s="334">
        <f>SUMIFS('PIB-Mpal 2015-2020 Corrient '!$L$5:$L$760,'PIB-Mpal 2015-2020 Corrient '!$A$5:$A$760,D88,'PIB-Mpal 2015-2020 Corrient '!$E$5:$E$760,$C$1)</f>
        <v>3.0430509519363325</v>
      </c>
      <c r="E92" s="334">
        <f>SUMIFS('PIB-Mpal 2015-2020 Corrient '!$L$5:$L$760,'PIB-Mpal 2015-2020 Corrient '!$A$5:$A$760,E88,'PIB-Mpal 2015-2020 Corrient '!$E$5:$E$760,$C$1)</f>
        <v>2.8767260176892773</v>
      </c>
      <c r="F92" s="334">
        <f>SUMIFS('PIB-Mpal 2015-2020 Corrient '!$L$5:$L$760,'PIB-Mpal 2015-2020 Corrient '!$A$5:$A$760,F88,'PIB-Mpal 2015-2020 Corrient '!$E$5:$E$760,$C$1)</f>
        <v>1.982569574335618</v>
      </c>
      <c r="G92" s="337">
        <f>SUMIFS('PIB-Mpal 2015-2020 Corrient '!$L$5:$L$760,'PIB-Mpal 2015-2020 Corrient '!$A$5:$A$760,G88,'PIB-Mpal 2015-2020 Corrient '!$E$5:$E$760,$C$1)</f>
        <v>0.5795398780648364</v>
      </c>
    </row>
    <row r="93" spans="1:7" ht="15">
      <c r="A93" s="351" t="s">
        <v>452</v>
      </c>
      <c r="B93" s="334">
        <f>SUMIFS('PIB-Mpal 2015-2020 Corrient '!$N$5:$N$760,'PIB-Mpal 2015-2020 Corrient '!$A$5:$A$760,B88,'PIB-Mpal 2015-2020 Corrient '!$E$5:$E$760,$C$1)</f>
        <v>1.9592214913113746</v>
      </c>
      <c r="C93" s="334">
        <f>SUMIFS('PIB-Mpal 2015-2020 Corrient '!$N$5:$N$760,'PIB-Mpal 2015-2020 Corrient '!$A$5:$A$760,C88,'PIB-Mpal 2015-2020 Corrient '!$E$5:$E$760,$C$1)</f>
        <v>1.345323520117601</v>
      </c>
      <c r="D93" s="334">
        <f>SUMIFS('PIB-Mpal 2015-2020 Corrient '!$N$5:$N$760,'PIB-Mpal 2015-2020 Corrient '!$A$5:$A$760,D88,'PIB-Mpal 2015-2020 Corrient '!$E$5:$E$760,$C$1)</f>
        <v>1.5970222127075717</v>
      </c>
      <c r="E93" s="334">
        <f>SUMIFS('PIB-Mpal 2015-2020 Corrient '!$N$5:$N$760,'PIB-Mpal 2015-2020 Corrient '!$A$5:$A$760,E88,'PIB-Mpal 2015-2020 Corrient '!$E$5:$E$760,$C$1)</f>
        <v>1.5691880758676475</v>
      </c>
      <c r="F93" s="334">
        <f>SUMIFS('PIB-Mpal 2015-2020 Corrient '!$N$5:$N$760,'PIB-Mpal 2015-2020 Corrient '!$A$5:$A$760,F88,'PIB-Mpal 2015-2020 Corrient '!$E$5:$E$760,$C$1)</f>
        <v>1.6661704320762887</v>
      </c>
      <c r="G93" s="337">
        <f>SUMIFS('PIB-Mpal 2015-2020 Corrient '!$N$5:$N$760,'PIB-Mpal 2015-2020 Corrient '!$A$5:$A$760,G88,'PIB-Mpal 2015-2020 Corrient '!$E$5:$E$760,$C$1)</f>
        <v>1.365114837824363</v>
      </c>
    </row>
    <row r="94" spans="1:7" ht="15">
      <c r="A94" s="351" t="s">
        <v>453</v>
      </c>
      <c r="B94" s="334">
        <f>SUMIFS('PIB-Mpal 2015-2020 Corrient '!$O$5:$O$760,'PIB-Mpal 2015-2020 Corrient '!$A$5:$A$760,B88,'PIB-Mpal 2015-2020 Corrient '!$E$5:$E$760,$C$1)</f>
        <v>6.090491068412006</v>
      </c>
      <c r="C94" s="334">
        <f>SUMIFS('PIB-Mpal 2015-2020 Corrient '!$O$5:$O$760,'PIB-Mpal 2015-2020 Corrient '!$A$5:$A$760,C88,'PIB-Mpal 2015-2020 Corrient '!$E$5:$E$760,$C$1)</f>
        <v>7.0984963371187515</v>
      </c>
      <c r="D94" s="334">
        <f>SUMIFS('PIB-Mpal 2015-2020 Corrient '!$O$5:$O$760,'PIB-Mpal 2015-2020 Corrient '!$A$5:$A$760,D88,'PIB-Mpal 2015-2020 Corrient '!$E$5:$E$760,$C$1)</f>
        <v>8.281482755623541</v>
      </c>
      <c r="E94" s="334">
        <f>SUMIFS('PIB-Mpal 2015-2020 Corrient '!$O$5:$O$760,'PIB-Mpal 2015-2020 Corrient '!$A$5:$A$760,E88,'PIB-Mpal 2015-2020 Corrient '!$E$5:$E$760,$C$1)</f>
        <v>8.379922059352886</v>
      </c>
      <c r="F94" s="334">
        <f>SUMIFS('PIB-Mpal 2015-2020 Corrient '!$O$5:$O$760,'PIB-Mpal 2015-2020 Corrient '!$A$5:$A$760,F88,'PIB-Mpal 2015-2020 Corrient '!$E$5:$E$760,$C$1)</f>
        <v>13.53550180973454</v>
      </c>
      <c r="G94" s="337">
        <f>SUMIFS('PIB-Mpal 2015-2020 Corrient '!$O$5:$O$760,'PIB-Mpal 2015-2020 Corrient '!$A$5:$A$760,G88,'PIB-Mpal 2015-2020 Corrient '!$E$5:$E$760,$C$1)</f>
        <v>7.685495875639425</v>
      </c>
    </row>
    <row r="95" spans="1:7" ht="15">
      <c r="A95" s="351" t="s">
        <v>15</v>
      </c>
      <c r="B95" s="334">
        <f>SUMIFS('PIB-Mpal 2015-2020 Corrient '!$P$5:$P$760,'PIB-Mpal 2015-2020 Corrient '!$A$5:$A$760,B88,'PIB-Mpal 2015-2020 Corrient '!$E$5:$E$760,$C$1)</f>
        <v>2.609817219717579</v>
      </c>
      <c r="C95" s="334">
        <f>SUMIFS('PIB-Mpal 2015-2020 Corrient '!$P$5:$P$760,'PIB-Mpal 2015-2020 Corrient '!$A$5:$A$760,C88,'PIB-Mpal 2015-2020 Corrient '!$E$5:$E$760,$C$1)</f>
        <v>2.2198027593836325</v>
      </c>
      <c r="D95" s="334">
        <f>SUMIFS('PIB-Mpal 2015-2020 Corrient '!$P$5:$P$760,'PIB-Mpal 2015-2020 Corrient '!$A$5:$A$760,D88,'PIB-Mpal 2015-2020 Corrient '!$E$5:$E$760,$C$1)</f>
        <v>2.8386228601968275</v>
      </c>
      <c r="E95" s="334">
        <f>SUMIFS('PIB-Mpal 2015-2020 Corrient '!$P$5:$P$760,'PIB-Mpal 2015-2020 Corrient '!$A$5:$A$760,E88,'PIB-Mpal 2015-2020 Corrient '!$E$5:$E$760,$C$1)</f>
        <v>3.9175308143281447</v>
      </c>
      <c r="F95" s="334">
        <f>SUMIFS('PIB-Mpal 2015-2020 Corrient '!$P$5:$P$760,'PIB-Mpal 2015-2020 Corrient '!$A$5:$A$760,F88,'PIB-Mpal 2015-2020 Corrient '!$E$5:$E$760,$C$1)</f>
        <v>3.0593175755255757</v>
      </c>
      <c r="G95" s="337">
        <f>SUMIFS('PIB-Mpal 2015-2020 Corrient '!$P$5:$P$760,'PIB-Mpal 2015-2020 Corrient '!$A$5:$A$760,G88,'PIB-Mpal 2015-2020 Corrient '!$E$5:$E$760,$C$1)</f>
        <v>2.154807299060623</v>
      </c>
    </row>
    <row r="96" spans="1:7" ht="15">
      <c r="A96" s="351" t="s">
        <v>16</v>
      </c>
      <c r="B96" s="334">
        <f>SUMIFS('PIB-Mpal 2015-2020 Corrient '!$Q$5:$Q$760,'PIB-Mpal 2015-2020 Corrient '!$A$5:$A$760,B88,'PIB-Mpal 2015-2020 Corrient '!$E$5:$E$760,$C$1)</f>
        <v>2.1210009851204497</v>
      </c>
      <c r="C96" s="334">
        <f>SUMIFS('PIB-Mpal 2015-2020 Corrient '!$Q$5:$Q$760,'PIB-Mpal 2015-2020 Corrient '!$A$5:$A$760,C88,'PIB-Mpal 2015-2020 Corrient '!$E$5:$E$760,$C$1)</f>
        <v>1.872941805516475</v>
      </c>
      <c r="D96" s="334">
        <f>SUMIFS('PIB-Mpal 2015-2020 Corrient '!$Q$5:$Q$760,'PIB-Mpal 2015-2020 Corrient '!$A$5:$A$760,D88,'PIB-Mpal 2015-2020 Corrient '!$E$5:$E$760,$C$1)</f>
        <v>2.296123291082074</v>
      </c>
      <c r="E96" s="334">
        <f>SUMIFS('PIB-Mpal 2015-2020 Corrient '!$Q$5:$Q$760,'PIB-Mpal 2015-2020 Corrient '!$A$5:$A$760,E88,'PIB-Mpal 2015-2020 Corrient '!$E$5:$E$760,$C$1)</f>
        <v>1.2360541238394047</v>
      </c>
      <c r="F96" s="334">
        <f>SUMIFS('PIB-Mpal 2015-2020 Corrient '!$Q$5:$Q$760,'PIB-Mpal 2015-2020 Corrient '!$A$5:$A$760,F88,'PIB-Mpal 2015-2020 Corrient '!$E$5:$E$760,$C$1)</f>
        <v>1.3099099079385241</v>
      </c>
      <c r="G96" s="337">
        <f>SUMIFS('PIB-Mpal 2015-2020 Corrient '!$Q$5:$Q$760,'PIB-Mpal 2015-2020 Corrient '!$A$5:$A$760,G88,'PIB-Mpal 2015-2020 Corrient '!$E$5:$E$760,$C$1)</f>
        <v>0.8884442560340333</v>
      </c>
    </row>
    <row r="97" spans="1:7" ht="15">
      <c r="A97" s="351" t="s">
        <v>17</v>
      </c>
      <c r="B97" s="334">
        <f>SUMIFS('PIB-Mpal 2015-2020 Corrient '!$R$5:$R$760,'PIB-Mpal 2015-2020 Corrient '!$A$5:$A$760,B88,'PIB-Mpal 2015-2020 Corrient '!$E$5:$E$760,$C$1)</f>
        <v>10.537497650048925</v>
      </c>
      <c r="C97" s="334">
        <f>SUMIFS('PIB-Mpal 2015-2020 Corrient '!$R$5:$R$760,'PIB-Mpal 2015-2020 Corrient '!$A$5:$A$760,C88,'PIB-Mpal 2015-2020 Corrient '!$E$5:$E$760,$C$1)</f>
        <v>8.937464031896784</v>
      </c>
      <c r="D97" s="334">
        <f>SUMIFS('PIB-Mpal 2015-2020 Corrient '!$R$5:$R$760,'PIB-Mpal 2015-2020 Corrient '!$A$5:$A$760,D88,'PIB-Mpal 2015-2020 Corrient '!$E$5:$E$760,$C$1)</f>
        <v>10.949769401520612</v>
      </c>
      <c r="E97" s="334">
        <f>SUMIFS('PIB-Mpal 2015-2020 Corrient '!$R$5:$R$760,'PIB-Mpal 2015-2020 Corrient '!$A$5:$A$760,E88,'PIB-Mpal 2015-2020 Corrient '!$E$5:$E$760,$C$1)</f>
        <v>9.96431562642858</v>
      </c>
      <c r="F97" s="334">
        <f>SUMIFS('PIB-Mpal 2015-2020 Corrient '!$R$5:$R$760,'PIB-Mpal 2015-2020 Corrient '!$A$5:$A$760,F88,'PIB-Mpal 2015-2020 Corrient '!$E$5:$E$760,$C$1)</f>
        <v>9.9270438991989</v>
      </c>
      <c r="G97" s="337">
        <f>SUMIFS('PIB-Mpal 2015-2020 Corrient '!$R$5:$R$760,'PIB-Mpal 2015-2020 Corrient '!$A$5:$A$760,G88,'PIB-Mpal 2015-2020 Corrient '!$E$5:$E$760,$C$1)</f>
        <v>6.591122924840145</v>
      </c>
    </row>
    <row r="98" spans="1:7" ht="15">
      <c r="A98" s="351" t="s">
        <v>454</v>
      </c>
      <c r="B98" s="334">
        <f>SUMIFS('PIB-Mpal 2015-2020 Corrient '!$S$5:$S$760,'PIB-Mpal 2015-2020 Corrient '!$A$5:$A$760,B88,'PIB-Mpal 2015-2020 Corrient '!$E$5:$E$760,$C$1)</f>
        <v>6.82285134114732</v>
      </c>
      <c r="C98" s="334">
        <f>SUMIFS('PIB-Mpal 2015-2020 Corrient '!$S$5:$S$760,'PIB-Mpal 2015-2020 Corrient '!$A$5:$A$760,C88,'PIB-Mpal 2015-2020 Corrient '!$E$5:$E$760,$C$1)</f>
        <v>9.081934685872307</v>
      </c>
      <c r="D98" s="334">
        <f>SUMIFS('PIB-Mpal 2015-2020 Corrient '!$S$5:$S$760,'PIB-Mpal 2015-2020 Corrient '!$A$5:$A$760,D88,'PIB-Mpal 2015-2020 Corrient '!$E$5:$E$760,$C$1)</f>
        <v>8.9261951287039</v>
      </c>
      <c r="E98" s="334">
        <f>SUMIFS('PIB-Mpal 2015-2020 Corrient '!$S$5:$S$760,'PIB-Mpal 2015-2020 Corrient '!$A$5:$A$760,E88,'PIB-Mpal 2015-2020 Corrient '!$E$5:$E$760,$C$1)</f>
        <v>9.899924953607636</v>
      </c>
      <c r="F98" s="334">
        <f>SUMIFS('PIB-Mpal 2015-2020 Corrient '!$S$5:$S$760,'PIB-Mpal 2015-2020 Corrient '!$A$5:$A$760,F88,'PIB-Mpal 2015-2020 Corrient '!$E$5:$E$760,$C$1)</f>
        <v>10.13749892004976</v>
      </c>
      <c r="G98" s="337">
        <f>SUMIFS('PIB-Mpal 2015-2020 Corrient '!$S$5:$S$760,'PIB-Mpal 2015-2020 Corrient '!$A$5:$A$760,G88,'PIB-Mpal 2015-2020 Corrient '!$E$5:$E$760,$C$1)</f>
        <v>24.757494627243698</v>
      </c>
    </row>
    <row r="99" spans="1:7" ht="28.8">
      <c r="A99" s="351" t="s">
        <v>455</v>
      </c>
      <c r="B99" s="334">
        <f>SUMIFS('PIB-Mpal 2015-2020 Corrient '!$T$5:$T$760,'PIB-Mpal 2015-2020 Corrient '!$A$5:$A$760,B88,'PIB-Mpal 2015-2020 Corrient '!$E$5:$E$760,$C$1)</f>
        <v>11.20196878321217</v>
      </c>
      <c r="C99" s="334">
        <f>SUMIFS('PIB-Mpal 2015-2020 Corrient '!$T$5:$T$760,'PIB-Mpal 2015-2020 Corrient '!$A$5:$A$760,C88,'PIB-Mpal 2015-2020 Corrient '!$E$5:$E$760,$C$1)</f>
        <v>14.032653420104056</v>
      </c>
      <c r="D99" s="334">
        <f>SUMIFS('PIB-Mpal 2015-2020 Corrient '!$T$5:$T$760,'PIB-Mpal 2015-2020 Corrient '!$A$5:$A$760,D88,'PIB-Mpal 2015-2020 Corrient '!$E$5:$E$760,$C$1)</f>
        <v>13.783809349750388</v>
      </c>
      <c r="E99" s="334">
        <f>SUMIFS('PIB-Mpal 2015-2020 Corrient '!$T$5:$T$760,'PIB-Mpal 2015-2020 Corrient '!$A$5:$A$760,E88,'PIB-Mpal 2015-2020 Corrient '!$E$5:$E$760,$C$1)</f>
        <v>18.40191938173361</v>
      </c>
      <c r="F99" s="334">
        <f>SUMIFS('PIB-Mpal 2015-2020 Corrient '!$T$5:$T$760,'PIB-Mpal 2015-2020 Corrient '!$A$5:$A$760,F88,'PIB-Mpal 2015-2020 Corrient '!$E$5:$E$760,$C$1)</f>
        <v>19.42435153934181</v>
      </c>
      <c r="G99" s="337">
        <f>SUMIFS('PIB-Mpal 2015-2020 Corrient '!$T$5:$T$760,'PIB-Mpal 2015-2020 Corrient '!$A$5:$A$760,G88,'PIB-Mpal 2015-2020 Corrient '!$E$5:$E$760,$C$1)</f>
        <v>12.574476626742303</v>
      </c>
    </row>
    <row r="100" spans="1:7" ht="28.8">
      <c r="A100" s="351" t="s">
        <v>457</v>
      </c>
      <c r="B100" s="334">
        <f>SUMIFS('PIB-Mpal 2015-2020 Corrient '!$U$5:$U$760,'PIB-Mpal 2015-2020 Corrient '!$A$5:$A$760,B88,'PIB-Mpal 2015-2020 Corrient '!$E$5:$E$760,$C$1)</f>
        <v>3.097439878820378</v>
      </c>
      <c r="C100" s="334">
        <f>SUMIFS('PIB-Mpal 2015-2020 Corrient '!$U$5:$U$760,'PIB-Mpal 2015-2020 Corrient '!$A$5:$A$760,C88,'PIB-Mpal 2015-2020 Corrient '!$E$5:$E$760,$C$1)</f>
        <v>3.023498947975943</v>
      </c>
      <c r="D100" s="334">
        <f>SUMIFS('PIB-Mpal 2015-2020 Corrient '!$U$5:$U$760,'PIB-Mpal 2015-2020 Corrient '!$A$5:$A$760,D88,'PIB-Mpal 2015-2020 Corrient '!$E$5:$E$760,$C$1)</f>
        <v>3.743304340285439</v>
      </c>
      <c r="E100" s="334">
        <f>SUMIFS('PIB-Mpal 2015-2020 Corrient '!$U$5:$U$760,'PIB-Mpal 2015-2020 Corrient '!$A$5:$A$760,E88,'PIB-Mpal 2015-2020 Corrient '!$E$5:$E$760,$C$1)</f>
        <v>3.7700655925858237</v>
      </c>
      <c r="F100" s="334">
        <f>SUMIFS('PIB-Mpal 2015-2020 Corrient '!$U$5:$U$760,'PIB-Mpal 2015-2020 Corrient '!$A$5:$A$760,F88,'PIB-Mpal 2015-2020 Corrient '!$E$5:$E$760,$C$1)</f>
        <v>4.145016190605165</v>
      </c>
      <c r="G100" s="337">
        <f>SUMIFS('PIB-Mpal 2015-2020 Corrient '!$U$5:$U$760,'PIB-Mpal 2015-2020 Corrient '!$A$5:$A$760,G88,'PIB-Mpal 2015-2020 Corrient '!$E$5:$E$760,$C$1)</f>
        <v>2.457655724135674</v>
      </c>
    </row>
    <row r="101" spans="1:7" ht="16.2" customHeight="1" thickBot="1">
      <c r="A101" s="352" t="s">
        <v>458</v>
      </c>
      <c r="B101" s="349">
        <f>SUM(B89:B100)</f>
        <v>68.36340328231016</v>
      </c>
      <c r="C101" s="349">
        <f aca="true" t="shared" si="9" ref="C101:G101">SUM(C89:C100)</f>
        <v>96.86016632911725</v>
      </c>
      <c r="D101" s="349">
        <f t="shared" si="9"/>
        <v>85.01952138828358</v>
      </c>
      <c r="E101" s="349">
        <f t="shared" si="9"/>
        <v>85.88860953615232</v>
      </c>
      <c r="F101" s="349">
        <f t="shared" si="9"/>
        <v>86.98800938100561</v>
      </c>
      <c r="G101" s="350">
        <f t="shared" si="9"/>
        <v>411.70559396097485</v>
      </c>
    </row>
    <row r="103" spans="1:7" ht="15.6">
      <c r="A103" s="458" t="s">
        <v>499</v>
      </c>
      <c r="B103" s="458"/>
      <c r="C103" s="458"/>
      <c r="D103" s="458"/>
      <c r="E103" s="458"/>
      <c r="F103" s="458"/>
      <c r="G103" s="458"/>
    </row>
    <row r="104" spans="1:7" ht="31.8" customHeight="1" thickBot="1">
      <c r="A104" s="459" t="str">
        <f>"Distribución del Valor Agregado en precios corrientes por ramas de actividad económica del Municipio de "&amp;B1&amp;" 2015 - 2020"</f>
        <v>Distribución del Valor Agregado en precios corrientes por ramas de actividad económica del Municipio de Buriticá 2015 - 2020</v>
      </c>
      <c r="B104" s="459"/>
      <c r="C104" s="459"/>
      <c r="D104" s="459"/>
      <c r="E104" s="459"/>
      <c r="F104" s="459"/>
      <c r="G104" s="459"/>
    </row>
    <row r="105" spans="1:7" ht="15">
      <c r="A105" s="332" t="s">
        <v>451</v>
      </c>
      <c r="B105" s="333">
        <v>2015</v>
      </c>
      <c r="C105" s="333">
        <v>2016</v>
      </c>
      <c r="D105" s="333">
        <v>2017</v>
      </c>
      <c r="E105" s="333">
        <v>2018</v>
      </c>
      <c r="F105" s="333">
        <v>2019</v>
      </c>
      <c r="G105" s="335">
        <v>2020</v>
      </c>
    </row>
    <row r="106" spans="1:8" ht="27.6">
      <c r="A106" s="351" t="s">
        <v>7</v>
      </c>
      <c r="B106" s="345">
        <f>B89/B$101</f>
        <v>0.11307745817232448</v>
      </c>
      <c r="C106" s="345">
        <f aca="true" t="shared" si="10" ref="C106:G106">C89/C$101</f>
        <v>0.08964779653465435</v>
      </c>
      <c r="D106" s="345">
        <f t="shared" si="10"/>
        <v>0.09444341420497478</v>
      </c>
      <c r="E106" s="345">
        <f t="shared" si="10"/>
        <v>0.08139352954193262</v>
      </c>
      <c r="F106" s="345">
        <f t="shared" si="10"/>
        <v>0.0772413351306288</v>
      </c>
      <c r="G106" s="346">
        <f t="shared" si="10"/>
        <v>0.024884910452850312</v>
      </c>
      <c r="H106" s="402">
        <f>INDEX($B$106:$G$117,1,MATCH($L$89,$B$105:$G$105))</f>
        <v>0.0772413351306288</v>
      </c>
    </row>
    <row r="107" spans="1:9" ht="15">
      <c r="A107" s="351" t="s">
        <v>8</v>
      </c>
      <c r="B107" s="345">
        <f aca="true" t="shared" si="11" ref="B107:G117">B90/B$101</f>
        <v>0.16392655402945563</v>
      </c>
      <c r="C107" s="345">
        <f t="shared" si="11"/>
        <v>0.3633155090085732</v>
      </c>
      <c r="D107" s="345">
        <f t="shared" si="11"/>
        <v>0.22166087530574777</v>
      </c>
      <c r="E107" s="345">
        <f t="shared" si="11"/>
        <v>0.1804387981038191</v>
      </c>
      <c r="F107" s="345">
        <f t="shared" si="11"/>
        <v>0.11986564111137253</v>
      </c>
      <c r="G107" s="346">
        <f t="shared" si="11"/>
        <v>0.8214050422684881</v>
      </c>
      <c r="H107" s="402">
        <f>INDEX($B$106:$G$117,2,MATCH($L$89,$B$105:$G$105))</f>
        <v>0.11986564111137253</v>
      </c>
      <c r="I107" s="397"/>
    </row>
    <row r="108" spans="1:9" ht="15">
      <c r="A108" s="351" t="s">
        <v>10</v>
      </c>
      <c r="B108" s="345">
        <f t="shared" si="11"/>
        <v>0.04124051018330294</v>
      </c>
      <c r="C108" s="345">
        <f t="shared" si="11"/>
        <v>0.022474171104192125</v>
      </c>
      <c r="D108" s="345">
        <f t="shared" si="11"/>
        <v>0.03158222546594884</v>
      </c>
      <c r="E108" s="345">
        <f t="shared" si="11"/>
        <v>0.039406253703371634</v>
      </c>
      <c r="F108" s="345">
        <f t="shared" si="11"/>
        <v>0.05350951317222529</v>
      </c>
      <c r="G108" s="346">
        <f t="shared" si="11"/>
        <v>0.010272229294622204</v>
      </c>
      <c r="H108" s="402">
        <f>INDEX($B$106:$G$117,3,MATCH($L$89,$B$105:$G$105))</f>
        <v>0.05350951317222529</v>
      </c>
      <c r="I108" s="397"/>
    </row>
    <row r="109" spans="1:9" ht="15">
      <c r="A109" s="351" t="s">
        <v>11</v>
      </c>
      <c r="B109" s="345">
        <f t="shared" si="11"/>
        <v>0.03169585091272121</v>
      </c>
      <c r="C109" s="345">
        <f t="shared" si="11"/>
        <v>0.033007353539983963</v>
      </c>
      <c r="D109" s="345">
        <f t="shared" si="11"/>
        <v>0.035792379235337485</v>
      </c>
      <c r="E109" s="345">
        <f t="shared" si="11"/>
        <v>0.033493684822996264</v>
      </c>
      <c r="F109" s="345">
        <f t="shared" si="11"/>
        <v>0.02279129719651367</v>
      </c>
      <c r="G109" s="346">
        <f t="shared" si="11"/>
        <v>0.0014076560692050505</v>
      </c>
      <c r="H109" s="402">
        <f>INDEX($B$106:$G$117,4,MATCH($L$89,$B$105:$G$105))</f>
        <v>0.02279129719651367</v>
      </c>
      <c r="I109" s="397"/>
    </row>
    <row r="110" spans="1:9" ht="15">
      <c r="A110" s="351" t="s">
        <v>452</v>
      </c>
      <c r="B110" s="345">
        <f t="shared" si="11"/>
        <v>0.028658922716598374</v>
      </c>
      <c r="C110" s="345">
        <f t="shared" si="11"/>
        <v>0.013889337290072171</v>
      </c>
      <c r="D110" s="345">
        <f t="shared" si="11"/>
        <v>0.018784182581009626</v>
      </c>
      <c r="E110" s="345">
        <f t="shared" si="11"/>
        <v>0.018270037020533477</v>
      </c>
      <c r="F110" s="345">
        <f t="shared" si="11"/>
        <v>0.01915402414577046</v>
      </c>
      <c r="G110" s="346">
        <f t="shared" si="11"/>
        <v>0.0033157548934196913</v>
      </c>
      <c r="H110" s="402">
        <f>INDEX($B$106:$G$117,5,MATCH($L$89,$B$105:$G$105))</f>
        <v>0.01915402414577046</v>
      </c>
      <c r="I110" s="397"/>
    </row>
    <row r="111" spans="1:9" ht="15">
      <c r="A111" s="351" t="s">
        <v>453</v>
      </c>
      <c r="B111" s="345">
        <f t="shared" si="11"/>
        <v>0.08908993373634447</v>
      </c>
      <c r="C111" s="345">
        <f t="shared" si="11"/>
        <v>0.0732860225843414</v>
      </c>
      <c r="D111" s="345">
        <f t="shared" si="11"/>
        <v>0.09740683810488729</v>
      </c>
      <c r="E111" s="345">
        <f t="shared" si="11"/>
        <v>0.09756732708340797</v>
      </c>
      <c r="F111" s="345">
        <f t="shared" si="11"/>
        <v>0.1556019261281096</v>
      </c>
      <c r="G111" s="346">
        <f t="shared" si="11"/>
        <v>0.018667455551667645</v>
      </c>
      <c r="H111" s="402">
        <f>INDEX($B$106:$G$117,6,MATCH($L$89,$B$105:$G$105))</f>
        <v>0.1556019261281096</v>
      </c>
      <c r="I111" s="397"/>
    </row>
    <row r="112" spans="1:9" ht="15">
      <c r="A112" s="351" t="s">
        <v>15</v>
      </c>
      <c r="B112" s="345">
        <f t="shared" si="11"/>
        <v>0.038175647998976964</v>
      </c>
      <c r="C112" s="345">
        <f t="shared" si="11"/>
        <v>0.022917602183761012</v>
      </c>
      <c r="D112" s="345">
        <f t="shared" si="11"/>
        <v>0.03338789508391674</v>
      </c>
      <c r="E112" s="345">
        <f t="shared" si="11"/>
        <v>0.045611761972688285</v>
      </c>
      <c r="F112" s="345">
        <f t="shared" si="11"/>
        <v>0.035169416995460036</v>
      </c>
      <c r="G112" s="346">
        <f t="shared" si="11"/>
        <v>0.005233854799808415</v>
      </c>
      <c r="H112" s="402">
        <f>INDEX($B$106:$G$117,7,MATCH($L$89,$B$105:$G$105))</f>
        <v>0.035169416995460036</v>
      </c>
      <c r="I112" s="397"/>
    </row>
    <row r="113" spans="1:9" ht="15">
      <c r="A113" s="351" t="s">
        <v>16</v>
      </c>
      <c r="B113" s="345">
        <f t="shared" si="11"/>
        <v>0.031025386146468863</v>
      </c>
      <c r="C113" s="345">
        <f t="shared" si="11"/>
        <v>0.019336553678345768</v>
      </c>
      <c r="D113" s="345">
        <f t="shared" si="11"/>
        <v>0.027007012667075538</v>
      </c>
      <c r="E113" s="345">
        <f t="shared" si="11"/>
        <v>0.014391362609254067</v>
      </c>
      <c r="F113" s="345">
        <f t="shared" si="11"/>
        <v>0.015058511135726154</v>
      </c>
      <c r="G113" s="346">
        <f t="shared" si="11"/>
        <v>0.0021579601274940366</v>
      </c>
      <c r="H113" s="402">
        <f>INDEX($B$106:$G$117,8,MATCH($L$89,$B$105:$G$105))</f>
        <v>0.015058511135726154</v>
      </c>
      <c r="I113" s="397"/>
    </row>
    <row r="114" spans="1:9" ht="15">
      <c r="A114" s="351" t="s">
        <v>17</v>
      </c>
      <c r="B114" s="345">
        <f t="shared" si="11"/>
        <v>0.1541394539200132</v>
      </c>
      <c r="C114" s="345">
        <f t="shared" si="11"/>
        <v>0.09227182205663921</v>
      </c>
      <c r="D114" s="345">
        <f t="shared" si="11"/>
        <v>0.1287912378559871</v>
      </c>
      <c r="E114" s="345">
        <f t="shared" si="11"/>
        <v>0.11601440144672956</v>
      </c>
      <c r="F114" s="345">
        <f t="shared" si="11"/>
        <v>0.11411968120478146</v>
      </c>
      <c r="G114" s="346">
        <f t="shared" si="11"/>
        <v>0.01600931107451727</v>
      </c>
      <c r="H114" s="402">
        <f>INDEX($B$106:$G$117,9,MATCH($L$89,$B$105:$G$105))</f>
        <v>0.11411968120478146</v>
      </c>
      <c r="I114" s="397"/>
    </row>
    <row r="115" spans="1:9" ht="15">
      <c r="A115" s="351" t="s">
        <v>454</v>
      </c>
      <c r="B115" s="345">
        <f t="shared" si="11"/>
        <v>0.09980268701620965</v>
      </c>
      <c r="C115" s="345">
        <f t="shared" si="11"/>
        <v>0.09376336042014596</v>
      </c>
      <c r="D115" s="345">
        <f t="shared" si="11"/>
        <v>0.10498994799015661</v>
      </c>
      <c r="E115" s="345">
        <f t="shared" si="11"/>
        <v>0.11526470165337291</v>
      </c>
      <c r="F115" s="345">
        <f t="shared" si="11"/>
        <v>0.11653903787644723</v>
      </c>
      <c r="G115" s="346">
        <f t="shared" si="11"/>
        <v>0.060133976779510157</v>
      </c>
      <c r="H115" s="402">
        <f>INDEX($B$106:$G$117,10,MATCH($L$89,$B$105:$G$105))</f>
        <v>0.11653903787644723</v>
      </c>
      <c r="I115" s="397"/>
    </row>
    <row r="116" spans="1:9" ht="28.8">
      <c r="A116" s="351" t="s">
        <v>455</v>
      </c>
      <c r="B116" s="345">
        <f t="shared" si="11"/>
        <v>0.16385914459163287</v>
      </c>
      <c r="C116" s="345">
        <f t="shared" si="11"/>
        <v>0.14487538016838697</v>
      </c>
      <c r="D116" s="345">
        <f t="shared" si="11"/>
        <v>0.16212522870835538</v>
      </c>
      <c r="E116" s="345">
        <f t="shared" si="11"/>
        <v>0.21425331579023707</v>
      </c>
      <c r="F116" s="345">
        <f t="shared" si="11"/>
        <v>0.223299184307846</v>
      </c>
      <c r="G116" s="346">
        <f t="shared" si="11"/>
        <v>0.030542399256139875</v>
      </c>
      <c r="H116" s="402">
        <f>INDEX($B$106:$G$117,11,MATCH($L$89,$B$105:$G$105))</f>
        <v>0.223299184307846</v>
      </c>
      <c r="I116" s="397"/>
    </row>
    <row r="117" spans="1:9" ht="29.4" thickBot="1">
      <c r="A117" s="396" t="s">
        <v>457</v>
      </c>
      <c r="B117" s="347">
        <f t="shared" si="11"/>
        <v>0.045308450575951315</v>
      </c>
      <c r="C117" s="347">
        <f t="shared" si="11"/>
        <v>0.031215091430903785</v>
      </c>
      <c r="D117" s="347">
        <f t="shared" si="11"/>
        <v>0.04402876279660284</v>
      </c>
      <c r="E117" s="347">
        <f t="shared" si="11"/>
        <v>0.04389482625165708</v>
      </c>
      <c r="F117" s="347">
        <f t="shared" si="11"/>
        <v>0.04765043159511885</v>
      </c>
      <c r="G117" s="348">
        <f t="shared" si="11"/>
        <v>0.0059694494322771645</v>
      </c>
      <c r="H117" s="402">
        <f>INDEX($B$106:$G$117,12,MATCH($L$89,$B$105:$G$105))</f>
        <v>0.04765043159511885</v>
      </c>
      <c r="I117" s="397"/>
    </row>
    <row r="118" spans="8:9" ht="15">
      <c r="H118" s="242"/>
      <c r="I118" s="397"/>
    </row>
    <row r="119" spans="8:9" ht="15">
      <c r="H119" s="242"/>
      <c r="I119" s="397"/>
    </row>
    <row r="125" spans="1:7" ht="41.4" customHeight="1">
      <c r="A125" s="465"/>
      <c r="B125" s="465"/>
      <c r="C125" s="465"/>
      <c r="D125" s="465"/>
      <c r="E125" s="465"/>
      <c r="F125" s="465"/>
      <c r="G125" s="465"/>
    </row>
    <row r="129" spans="1:7" ht="15.6">
      <c r="A129" s="458" t="s">
        <v>506</v>
      </c>
      <c r="B129" s="458"/>
      <c r="C129" s="458"/>
      <c r="D129" s="458"/>
      <c r="E129" s="458"/>
      <c r="F129" s="458"/>
      <c r="G129" s="458"/>
    </row>
    <row r="130" spans="1:7" ht="32.4" customHeight="1" thickBot="1">
      <c r="A130" s="459" t="str">
        <f>"Valor Agregado en precios constantes, Series encadenadas de volumen con año de referencia 2015, por ramas de actividad económica del Municipio de "&amp;B1&amp;" (miles de Millones de pesos)"</f>
        <v>Valor Agregado en precios constantes, Series encadenadas de volumen con año de referencia 2015, por ramas de actividad económica del Municipio de Buriticá (miles de Millones de pesos)</v>
      </c>
      <c r="B130" s="459"/>
      <c r="C130" s="459"/>
      <c r="D130" s="459"/>
      <c r="E130" s="459"/>
      <c r="F130" s="459"/>
      <c r="G130" s="459"/>
    </row>
    <row r="131" spans="1:7" ht="15">
      <c r="A131" s="332" t="s">
        <v>451</v>
      </c>
      <c r="B131" s="333">
        <v>2015</v>
      </c>
      <c r="C131" s="333">
        <v>2016</v>
      </c>
      <c r="D131" s="333">
        <v>2017</v>
      </c>
      <c r="E131" s="333">
        <v>2018</v>
      </c>
      <c r="F131" s="333">
        <v>2019</v>
      </c>
      <c r="G131" s="335">
        <v>2020</v>
      </c>
    </row>
    <row r="132" spans="1:7" ht="27.6">
      <c r="A132" s="351" t="s">
        <v>7</v>
      </c>
      <c r="B132" s="334">
        <f>SUMIFS('PIB Mpal 2015-2020 Cons'!$H$5:$H$760,'PIB Mpal 2015-2020 Cons'!$A$5:$A$760,B131,'PIB Mpal 2015-2020 Cons'!$E$5:$E$760,$C$1)</f>
        <v>7.730438182118943</v>
      </c>
      <c r="C132" s="334">
        <f>SUMIFS('PIB Mpal 2015-2020 Cons'!$H$5:$H$760,'PIB Mpal 2015-2020 Cons'!$A$5:$A$760,C131,'PIB Mpal 2015-2020 Cons'!$E$5:$E$760,$C$1)</f>
        <v>7.451784107374277</v>
      </c>
      <c r="D132" s="334">
        <f>SUMIFS('PIB Mpal 2015-2020 Cons'!$H$5:$H$760,'PIB Mpal 2015-2020 Cons'!$A$5:$A$760,D131,'PIB Mpal 2015-2020 Cons'!$E$5:$E$760,$C$1)</f>
        <v>7.051703789914835</v>
      </c>
      <c r="E132" s="334">
        <f>SUMIFS('PIB Mpal 2015-2020 Cons'!$H$5:$H$760,'PIB Mpal 2015-2020 Cons'!$A$5:$A$760,E131,'PIB Mpal 2015-2020 Cons'!$E$5:$E$760,$C$1)</f>
        <v>5.8644803014716</v>
      </c>
      <c r="F132" s="334">
        <f>SUMIFS('PIB Mpal 2015-2020 Cons'!$H$5:$H$760,'PIB Mpal 2015-2020 Cons'!$A$5:$A$760,F131,'PIB Mpal 2015-2020 Cons'!$E$5:$E$760,$C$1)</f>
        <v>5.196732948363359</v>
      </c>
      <c r="G132" s="337">
        <f>SUMIFS('PIB Mpal 2015-2020 Cons'!$H$5:$H$760,'PIB Mpal 2015-2020 Cons'!$A$5:$A$760,G131,'PIB Mpal 2015-2020 Cons'!$E$5:$E$760,$C$1)</f>
        <v>7.28947847976094</v>
      </c>
    </row>
    <row r="133" spans="1:7" ht="15">
      <c r="A133" s="351" t="s">
        <v>8</v>
      </c>
      <c r="B133" s="334">
        <f>SUMIFS('PIB Mpal 2015-2020 Cons'!$I$5:$I$760,'PIB Mpal 2015-2020 Cons'!$A$5:$A$760,B131,'PIB Mpal 2015-2020 Cons'!$E$5:$E$760,$C$1)</f>
        <v>11.206577121795084</v>
      </c>
      <c r="C133" s="334">
        <f>SUMIFS('PIB Mpal 2015-2020 Cons'!$I$5:$I$760,'PIB Mpal 2015-2020 Cons'!$A$5:$A$760,C131,'PIB Mpal 2015-2020 Cons'!$E$5:$E$760,$C$1)</f>
        <v>32.279452392865004</v>
      </c>
      <c r="D133" s="334">
        <f>SUMIFS('PIB Mpal 2015-2020 Cons'!$I$5:$I$760,'PIB Mpal 2015-2020 Cons'!$A$5:$A$760,D131,'PIB Mpal 2015-2020 Cons'!$E$5:$E$760,$C$1)</f>
        <v>16.957358529776364</v>
      </c>
      <c r="E133" s="334">
        <f>SUMIFS('PIB Mpal 2015-2020 Cons'!$I$5:$I$760,'PIB Mpal 2015-2020 Cons'!$A$5:$A$760,E131,'PIB Mpal 2015-2020 Cons'!$E$5:$E$760,$C$1)</f>
        <v>12.74766313343279</v>
      </c>
      <c r="F133" s="334">
        <f>SUMIFS('PIB Mpal 2015-2020 Cons'!$I$5:$I$760,'PIB Mpal 2015-2020 Cons'!$A$5:$A$760,F131,'PIB Mpal 2015-2020 Cons'!$E$5:$E$760,$C$1)</f>
        <v>7.185028036225635</v>
      </c>
      <c r="G133" s="337">
        <f>SUMIFS('PIB Mpal 2015-2020 Cons'!$I$5:$I$760,'PIB Mpal 2015-2020 Cons'!$A$5:$A$760,G131,'PIB Mpal 2015-2020 Cons'!$E$5:$E$760,$C$1)</f>
        <v>180.43761530660163</v>
      </c>
    </row>
    <row r="134" spans="1:13" ht="15">
      <c r="A134" s="351" t="s">
        <v>10</v>
      </c>
      <c r="B134" s="334">
        <f>SUMIFS('PIB Mpal 2015-2020 Cons'!$K$5:$K$760,'PIB Mpal 2015-2020 Cons'!$A$5:$A$760,B131,'PIB Mpal 2015-2020 Cons'!$E$5:$E$760,$C$1)</f>
        <v>2.8193416292293603</v>
      </c>
      <c r="C134" s="334">
        <f>SUMIFS('PIB Mpal 2015-2020 Cons'!$K$5:$K$760,'PIB Mpal 2015-2020 Cons'!$A$5:$A$760,C131,'PIB Mpal 2015-2020 Cons'!$E$5:$E$760,$C$1)</f>
        <v>2.1151069005614684</v>
      </c>
      <c r="D134" s="334">
        <f>SUMIFS('PIB Mpal 2015-2020 Cons'!$K$5:$K$760,'PIB Mpal 2015-2020 Cons'!$A$5:$A$760,D131,'PIB Mpal 2015-2020 Cons'!$E$5:$E$760,$C$1)</f>
        <v>2.6296072840360103</v>
      </c>
      <c r="E134" s="334">
        <f>SUMIFS('PIB Mpal 2015-2020 Cons'!$K$5:$K$760,'PIB Mpal 2015-2020 Cons'!$A$5:$A$760,E131,'PIB Mpal 2015-2020 Cons'!$E$5:$E$760,$C$1)</f>
        <v>3.2506282209524047</v>
      </c>
      <c r="F134" s="334">
        <f>SUMIFS('PIB Mpal 2015-2020 Cons'!$K$5:$K$760,'PIB Mpal 2015-2020 Cons'!$A$5:$A$760,F131,'PIB Mpal 2015-2020 Cons'!$E$5:$E$760,$C$1)</f>
        <v>4.303800302175404</v>
      </c>
      <c r="G134" s="337">
        <f>SUMIFS('PIB Mpal 2015-2020 Cons'!$K$5:$K$760,'PIB Mpal 2015-2020 Cons'!$A$5:$A$760,G131,'PIB Mpal 2015-2020 Cons'!$E$5:$E$760,$C$1)</f>
        <v>3.7190335713297475</v>
      </c>
      <c r="M134" s="405"/>
    </row>
    <row r="135" spans="1:13" ht="15">
      <c r="A135" s="351" t="s">
        <v>11</v>
      </c>
      <c r="B135" s="334">
        <f>SUMIFS('PIB Mpal 2015-2020 Cons'!$L$5:$L$760,'PIB Mpal 2015-2020 Cons'!$A$5:$A$760,B131,'PIB Mpal 2015-2020 Cons'!$E$5:$E$760,$C$1)</f>
        <v>2.1668327682028665</v>
      </c>
      <c r="C135" s="334">
        <f>SUMIFS('PIB Mpal 2015-2020 Cons'!$L$5:$L$760,'PIB Mpal 2015-2020 Cons'!$A$5:$A$760,C131,'PIB Mpal 2015-2020 Cons'!$E$5:$E$760,$C$1)</f>
        <v>3.0486013131110092</v>
      </c>
      <c r="D135" s="334">
        <f>SUMIFS('PIB Mpal 2015-2020 Cons'!$L$5:$L$760,'PIB Mpal 2015-2020 Cons'!$A$5:$A$760,D131,'PIB Mpal 2015-2020 Cons'!$E$5:$E$760,$C$1)</f>
        <v>2.999005208947236</v>
      </c>
      <c r="E135" s="334">
        <f>SUMIFS('PIB Mpal 2015-2020 Cons'!$L$5:$L$760,'PIB Mpal 2015-2020 Cons'!$A$5:$A$760,E131,'PIB Mpal 2015-2020 Cons'!$E$5:$E$760,$C$1)</f>
        <v>2.784689284045738</v>
      </c>
      <c r="F135" s="334">
        <f>SUMIFS('PIB Mpal 2015-2020 Cons'!$L$5:$L$760,'PIB Mpal 2015-2020 Cons'!$A$5:$A$760,F131,'PIB Mpal 2015-2020 Cons'!$E$5:$E$760,$C$1)</f>
        <v>1.8282690304259437</v>
      </c>
      <c r="G135" s="337">
        <f>SUMIFS('PIB Mpal 2015-2020 Cons'!$L$5:$L$760,'PIB Mpal 2015-2020 Cons'!$A$5:$A$760,G131,'PIB Mpal 2015-2020 Cons'!$E$5:$E$760,$C$1)</f>
        <v>0.5139336233691477</v>
      </c>
      <c r="M135" s="405"/>
    </row>
    <row r="136" spans="1:13" ht="15">
      <c r="A136" s="351" t="s">
        <v>452</v>
      </c>
      <c r="B136" s="334">
        <f>SUMIFS('PIB Mpal 2015-2020 Cons'!$N$5:$N$760,'PIB Mpal 2015-2020 Cons'!$A$5:$A$760,B131,'PIB Mpal 2015-2020 Cons'!$E$5:$E$760,$C$1)</f>
        <v>1.9592214913113741</v>
      </c>
      <c r="C136" s="334">
        <f>SUMIFS('PIB Mpal 2015-2020 Cons'!$N$5:$N$760,'PIB Mpal 2015-2020 Cons'!$A$5:$A$760,C131,'PIB Mpal 2015-2020 Cons'!$E$5:$E$760,$C$1)</f>
        <v>1.2260969024847004</v>
      </c>
      <c r="D136" s="334">
        <f>SUMIFS('PIB Mpal 2015-2020 Cons'!$N$5:$N$760,'PIB Mpal 2015-2020 Cons'!$A$5:$A$760,D131,'PIB Mpal 2015-2020 Cons'!$E$5:$E$760,$C$1)</f>
        <v>1.402464258895211</v>
      </c>
      <c r="E136" s="334">
        <f>SUMIFS('PIB Mpal 2015-2020 Cons'!$N$5:$N$760,'PIB Mpal 2015-2020 Cons'!$A$5:$A$760,E131,'PIB Mpal 2015-2020 Cons'!$E$5:$E$760,$C$1)</f>
        <v>1.291510233727578</v>
      </c>
      <c r="F136" s="334">
        <f>SUMIFS('PIB Mpal 2015-2020 Cons'!$N$5:$N$760,'PIB Mpal 2015-2020 Cons'!$A$5:$A$760,F131,'PIB Mpal 2015-2020 Cons'!$E$5:$E$760,$C$1)</f>
        <v>1.2687271128374566</v>
      </c>
      <c r="G136" s="337">
        <f>SUMIFS('PIB Mpal 2015-2020 Cons'!$N$5:$N$760,'PIB Mpal 2015-2020 Cons'!$A$5:$A$760,G131,'PIB Mpal 2015-2020 Cons'!$E$5:$E$760,$C$1)</f>
        <v>1.00437509367775</v>
      </c>
      <c r="M136" s="405"/>
    </row>
    <row r="137" spans="1:7" ht="15">
      <c r="A137" s="351" t="s">
        <v>453</v>
      </c>
      <c r="B137" s="334">
        <f>SUMIFS('PIB Mpal 2015-2020 Cons'!$O$5:$O$760,'PIB Mpal 2015-2020 Cons'!$A$5:$A$760,B131,'PIB Mpal 2015-2020 Cons'!$E$5:$E$760,$C$1)</f>
        <v>6.090491068412006</v>
      </c>
      <c r="C137" s="334">
        <f>SUMIFS('PIB Mpal 2015-2020 Cons'!$O$5:$O$760,'PIB Mpal 2015-2020 Cons'!$A$5:$A$760,C131,'PIB Mpal 2015-2020 Cons'!$E$5:$E$760,$C$1)</f>
        <v>6.438585719099547</v>
      </c>
      <c r="D137" s="334">
        <f>SUMIFS('PIB Mpal 2015-2020 Cons'!$O$5:$O$760,'PIB Mpal 2015-2020 Cons'!$A$5:$A$760,D131,'PIB Mpal 2015-2020 Cons'!$E$5:$E$760,$C$1)</f>
        <v>7.161724948270172</v>
      </c>
      <c r="E137" s="334">
        <f>SUMIFS('PIB Mpal 2015-2020 Cons'!$O$5:$O$760,'PIB Mpal 2015-2020 Cons'!$A$5:$A$760,E131,'PIB Mpal 2015-2020 Cons'!$E$5:$E$760,$C$1)</f>
        <v>6.991496668138322</v>
      </c>
      <c r="F137" s="334">
        <f>SUMIFS('PIB Mpal 2015-2020 Cons'!$O$5:$O$760,'PIB Mpal 2015-2020 Cons'!$A$5:$A$760,F131,'PIB Mpal 2015-2020 Cons'!$E$5:$E$760,$C$1)</f>
        <v>10.809933884668624</v>
      </c>
      <c r="G137" s="337">
        <f>SUMIFS('PIB Mpal 2015-2020 Cons'!$O$5:$O$760,'PIB Mpal 2015-2020 Cons'!$A$5:$A$760,G131,'PIB Mpal 2015-2020 Cons'!$E$5:$E$760,$C$1)</f>
        <v>5.940908249339335</v>
      </c>
    </row>
    <row r="138" spans="1:7" ht="15">
      <c r="A138" s="351" t="s">
        <v>15</v>
      </c>
      <c r="B138" s="334">
        <f>SUMIFS('PIB Mpal 2015-2020 Cons'!$P$5:$P$760,'PIB Mpal 2015-2020 Cons'!$A$5:$A$760,B131,'PIB Mpal 2015-2020 Cons'!$E$5:$E$760,$C$1)</f>
        <v>2.609817219717578</v>
      </c>
      <c r="C138" s="334">
        <f>SUMIFS('PIB Mpal 2015-2020 Cons'!$P$5:$P$760,'PIB Mpal 2015-2020 Cons'!$A$5:$A$760,C131,'PIB Mpal 2015-2020 Cons'!$E$5:$E$760,$C$1)</f>
        <v>2.1033430811387617</v>
      </c>
      <c r="D138" s="334">
        <f>SUMIFS('PIB Mpal 2015-2020 Cons'!$P$5:$P$760,'PIB Mpal 2015-2020 Cons'!$A$5:$A$760,D131,'PIB Mpal 2015-2020 Cons'!$E$5:$E$760,$C$1)</f>
        <v>2.513735905756551</v>
      </c>
      <c r="E138" s="334">
        <f>SUMIFS('PIB Mpal 2015-2020 Cons'!$P$5:$P$760,'PIB Mpal 2015-2020 Cons'!$A$5:$A$760,E131,'PIB Mpal 2015-2020 Cons'!$E$5:$E$760,$C$1)</f>
        <v>3.397350332439275</v>
      </c>
      <c r="F138" s="334">
        <f>SUMIFS('PIB Mpal 2015-2020 Cons'!$P$5:$P$760,'PIB Mpal 2015-2020 Cons'!$A$5:$A$760,F131,'PIB Mpal 2015-2020 Cons'!$E$5:$E$760,$C$1)</f>
        <v>2.582469144926777</v>
      </c>
      <c r="G138" s="337">
        <f>SUMIFS('PIB Mpal 2015-2020 Cons'!$P$5:$P$760,'PIB Mpal 2015-2020 Cons'!$A$5:$A$760,G131,'PIB Mpal 2015-2020 Cons'!$E$5:$E$760,$C$1)</f>
        <v>1.7963129477557132</v>
      </c>
    </row>
    <row r="139" spans="1:7" ht="25.8" customHeight="1">
      <c r="A139" s="351" t="s">
        <v>16</v>
      </c>
      <c r="B139" s="334">
        <f>SUMIFS('PIB Mpal 2015-2020 Cons'!$Q$5:$Q$760,'PIB Mpal 2015-2020 Cons'!$A$5:$A$760,B131,'PIB Mpal 2015-2020 Cons'!$E$5:$E$760,$C$1)</f>
        <v>2.1210009851204497</v>
      </c>
      <c r="C139" s="334">
        <f>SUMIFS('PIB Mpal 2015-2020 Cons'!$Q$5:$Q$760,'PIB Mpal 2015-2020 Cons'!$A$5:$A$760,C131,'PIB Mpal 2015-2020 Cons'!$E$5:$E$760,$C$1)</f>
        <v>1.9395389694687915</v>
      </c>
      <c r="D139" s="334">
        <f>SUMIFS('PIB Mpal 2015-2020 Cons'!$Q$5:$Q$760,'PIB Mpal 2015-2020 Cons'!$A$5:$A$760,D131,'PIB Mpal 2015-2020 Cons'!$E$5:$E$760,$C$1)</f>
        <v>2.2104718360789586</v>
      </c>
      <c r="E139" s="334">
        <f>SUMIFS('PIB Mpal 2015-2020 Cons'!$Q$5:$Q$760,'PIB Mpal 2015-2020 Cons'!$A$5:$A$760,E131,'PIB Mpal 2015-2020 Cons'!$E$5:$E$760,$C$1)</f>
        <v>1.1356479086810352</v>
      </c>
      <c r="F139" s="334">
        <f>SUMIFS('PIB Mpal 2015-2020 Cons'!$Q$5:$Q$760,'PIB Mpal 2015-2020 Cons'!$A$5:$A$760,F131,'PIB Mpal 2015-2020 Cons'!$E$5:$E$760,$C$1)</f>
        <v>1.160725818914795</v>
      </c>
      <c r="G139" s="337">
        <f>SUMIFS('PIB Mpal 2015-2020 Cons'!$Q$5:$Q$760,'PIB Mpal 2015-2020 Cons'!$A$5:$A$760,G131,'PIB Mpal 2015-2020 Cons'!$E$5:$E$760,$C$1)</f>
        <v>0.770296032395763</v>
      </c>
    </row>
    <row r="140" spans="1:7" ht="15">
      <c r="A140" s="351" t="s">
        <v>17</v>
      </c>
      <c r="B140" s="334">
        <f>SUMIFS('PIB Mpal 2015-2020 Cons'!$R$5:$R$760,'PIB Mpal 2015-2020 Cons'!$A$5:$A$760,B131,'PIB Mpal 2015-2020 Cons'!$E$5:$E$760,$C$1)</f>
        <v>10.537497650048921</v>
      </c>
      <c r="C140" s="334">
        <f>SUMIFS('PIB Mpal 2015-2020 Cons'!$R$5:$R$760,'PIB Mpal 2015-2020 Cons'!$A$5:$A$760,C131,'PIB Mpal 2015-2020 Cons'!$E$5:$E$760,$C$1)</f>
        <v>8.52435505766038</v>
      </c>
      <c r="D140" s="334">
        <f>SUMIFS('PIB Mpal 2015-2020 Cons'!$R$5:$R$760,'PIB Mpal 2015-2020 Cons'!$A$5:$A$760,D131,'PIB Mpal 2015-2020 Cons'!$E$5:$E$760,$C$1)</f>
        <v>10.026568480422233</v>
      </c>
      <c r="E140" s="334">
        <f>SUMIFS('PIB Mpal 2015-2020 Cons'!$R$5:$R$760,'PIB Mpal 2015-2020 Cons'!$A$5:$A$760,E131,'PIB Mpal 2015-2020 Cons'!$E$5:$E$760,$C$1)</f>
        <v>8.878167999747143</v>
      </c>
      <c r="F140" s="334">
        <f>SUMIFS('PIB Mpal 2015-2020 Cons'!$R$5:$R$760,'PIB Mpal 2015-2020 Cons'!$A$5:$A$760,F131,'PIB Mpal 2015-2020 Cons'!$E$5:$E$760,$C$1)</f>
        <v>8.618251669016269</v>
      </c>
      <c r="G140" s="337">
        <f>SUMIFS('PIB Mpal 2015-2020 Cons'!$R$5:$R$760,'PIB Mpal 2015-2020 Cons'!$A$5:$A$760,G131,'PIB Mpal 2015-2020 Cons'!$E$5:$E$760,$C$1)</f>
        <v>5.633095992735677</v>
      </c>
    </row>
    <row r="141" spans="1:7" ht="15">
      <c r="A141" s="351" t="s">
        <v>454</v>
      </c>
      <c r="B141" s="334">
        <f>SUMIFS('PIB Mpal 2015-2020 Cons'!$S$5:$S$760,'PIB Mpal 2015-2020 Cons'!$A$5:$A$760,B131,'PIB Mpal 2015-2020 Cons'!$E$5:$E$760,$C$1)</f>
        <v>6.822851341147316</v>
      </c>
      <c r="C141" s="334">
        <f>SUMIFS('PIB Mpal 2015-2020 Cons'!$S$5:$S$760,'PIB Mpal 2015-2020 Cons'!$A$5:$A$760,C131,'PIB Mpal 2015-2020 Cons'!$E$5:$E$760,$C$1)</f>
        <v>8.525098629442208</v>
      </c>
      <c r="D141" s="334">
        <f>SUMIFS('PIB Mpal 2015-2020 Cons'!$S$5:$S$760,'PIB Mpal 2015-2020 Cons'!$A$5:$A$760,D131,'PIB Mpal 2015-2020 Cons'!$E$5:$E$760,$C$1)</f>
        <v>8.059829082691419</v>
      </c>
      <c r="E141" s="334">
        <f>SUMIFS('PIB Mpal 2015-2020 Cons'!$S$5:$S$760,'PIB Mpal 2015-2020 Cons'!$A$5:$A$760,E131,'PIB Mpal 2015-2020 Cons'!$E$5:$E$760,$C$1)</f>
        <v>8.647284798584892</v>
      </c>
      <c r="F141" s="334">
        <f>SUMIFS('PIB Mpal 2015-2020 Cons'!$S$5:$S$760,'PIB Mpal 2015-2020 Cons'!$A$5:$A$760,F131,'PIB Mpal 2015-2020 Cons'!$E$5:$E$760,$C$1)</f>
        <v>8.548011979627127</v>
      </c>
      <c r="G141" s="337">
        <f>SUMIFS('PIB Mpal 2015-2020 Cons'!$S$5:$S$760,'PIB Mpal 2015-2020 Cons'!$A$5:$A$760,G131,'PIB Mpal 2015-2020 Cons'!$E$5:$E$760,$C$1)</f>
        <v>20.538617982253836</v>
      </c>
    </row>
    <row r="142" spans="1:7" ht="28.8">
      <c r="A142" s="351" t="s">
        <v>455</v>
      </c>
      <c r="B142" s="334">
        <f>SUMIFS('PIB Mpal 2015-2020 Cons'!$T$5:$T$760,'PIB Mpal 2015-2020 Cons'!$A$5:$A$760,B131,'PIB Mpal 2015-2020 Cons'!$E$5:$E$760,$C$1)</f>
        <v>11.20196878321218</v>
      </c>
      <c r="C142" s="334">
        <f>SUMIFS('PIB Mpal 2015-2020 Cons'!$T$5:$T$760,'PIB Mpal 2015-2020 Cons'!$A$5:$A$760,C131,'PIB Mpal 2015-2020 Cons'!$E$5:$E$760,$C$1)</f>
        <v>13.224608481385271</v>
      </c>
      <c r="D142" s="334">
        <f>SUMIFS('PIB Mpal 2015-2020 Cons'!$T$5:$T$760,'PIB Mpal 2015-2020 Cons'!$A$5:$A$760,D131,'PIB Mpal 2015-2020 Cons'!$E$5:$E$760,$C$1)</f>
        <v>12.26260219042621</v>
      </c>
      <c r="E142" s="334">
        <f>SUMIFS('PIB Mpal 2015-2020 Cons'!$T$5:$T$760,'PIB Mpal 2015-2020 Cons'!$A$5:$A$760,E131,'PIB Mpal 2015-2020 Cons'!$E$5:$E$760,$C$1)</f>
        <v>15.745585260201441</v>
      </c>
      <c r="F142" s="334">
        <f>SUMIFS('PIB Mpal 2015-2020 Cons'!$T$5:$T$760,'PIB Mpal 2015-2020 Cons'!$A$5:$A$760,F131,'PIB Mpal 2015-2020 Cons'!$E$5:$E$760,$C$1)</f>
        <v>16.110496406241918</v>
      </c>
      <c r="G142" s="337">
        <f>SUMIFS('PIB Mpal 2015-2020 Cons'!$T$5:$T$760,'PIB Mpal 2015-2020 Cons'!$A$5:$A$760,G131,'PIB Mpal 2015-2020 Cons'!$E$5:$E$760,$C$1)</f>
        <v>10.20868272232623</v>
      </c>
    </row>
    <row r="143" spans="1:7" ht="28.8">
      <c r="A143" s="351" t="s">
        <v>457</v>
      </c>
      <c r="B143" s="334">
        <f>SUMIFS('PIB Mpal 2015-2020 Cons'!$U$5:$U$760,'PIB Mpal 2015-2020 Cons'!$A$5:$A$760,B131,'PIB Mpal 2015-2020 Cons'!$E$5:$E$760,$C$1)</f>
        <v>3.097439878820378</v>
      </c>
      <c r="C143" s="334">
        <f>SUMIFS('PIB Mpal 2015-2020 Cons'!$U$5:$U$760,'PIB Mpal 2015-2020 Cons'!$A$5:$A$760,C131,'PIB Mpal 2015-2020 Cons'!$E$5:$E$760,$C$1)</f>
        <v>2.9388515366604673</v>
      </c>
      <c r="D143" s="334">
        <f>SUMIFS('PIB Mpal 2015-2020 Cons'!$U$5:$U$760,'PIB Mpal 2015-2020 Cons'!$A$5:$A$760,D131,'PIB Mpal 2015-2020 Cons'!$E$5:$E$760,$C$1)</f>
        <v>3.4347767440954904</v>
      </c>
      <c r="E143" s="334">
        <f>SUMIFS('PIB Mpal 2015-2020 Cons'!$U$5:$U$760,'PIB Mpal 2015-2020 Cons'!$A$5:$A$760,E131,'PIB Mpal 2015-2020 Cons'!$E$5:$E$760,$C$1)</f>
        <v>3.410904333571839</v>
      </c>
      <c r="F143" s="334">
        <f>SUMIFS('PIB Mpal 2015-2020 Cons'!$U$5:$U$760,'PIB Mpal 2015-2020 Cons'!$A$5:$A$760,F131,'PIB Mpal 2015-2020 Cons'!$E$5:$E$760,$C$1)</f>
        <v>3.6329300722783135</v>
      </c>
      <c r="G143" s="337">
        <f>SUMIFS('PIB Mpal 2015-2020 Cons'!$U$5:$U$760,'PIB Mpal 2015-2020 Cons'!$A$5:$A$760,G131,'PIB Mpal 2015-2020 Cons'!$E$5:$E$760,$C$1)</f>
        <v>2.082742437851781</v>
      </c>
    </row>
    <row r="144" spans="1:7" ht="15" thickBot="1">
      <c r="A144" s="352" t="s">
        <v>458</v>
      </c>
      <c r="B144" s="349">
        <f>SUM(B132:B143)</f>
        <v>68.36347811913646</v>
      </c>
      <c r="C144" s="349">
        <f aca="true" t="shared" si="12" ref="C144:G144">SUM(C132:C143)</f>
        <v>89.81542309125189</v>
      </c>
      <c r="D144" s="349">
        <f t="shared" si="12"/>
        <v>76.70984825931069</v>
      </c>
      <c r="E144" s="349">
        <f t="shared" si="12"/>
        <v>74.14540847499406</v>
      </c>
      <c r="F144" s="349">
        <f t="shared" si="12"/>
        <v>71.24537640570162</v>
      </c>
      <c r="G144" s="350">
        <f t="shared" si="12"/>
        <v>239.93509243939758</v>
      </c>
    </row>
    <row r="147" spans="1:6" ht="15.6">
      <c r="A147" s="458" t="s">
        <v>516</v>
      </c>
      <c r="B147" s="458"/>
      <c r="C147" s="458"/>
      <c r="D147" s="458"/>
      <c r="E147" s="458"/>
      <c r="F147" s="458"/>
    </row>
    <row r="148" spans="1:7" ht="42.6" customHeight="1" thickBot="1">
      <c r="A148" s="461" t="str">
        <f>"Tasas de variación del valor Agregado precios constantes, Series encadenadas de volumen con año de referencia 2015, por ramas de actividad económica del Municipio de "&amp;B19</f>
        <v xml:space="preserve">Tasas de variación del valor Agregado precios constantes, Series encadenadas de volumen con año de referencia 2015, por ramas de actividad económica del Municipio de </v>
      </c>
      <c r="B148" s="461"/>
      <c r="C148" s="461"/>
      <c r="D148" s="461"/>
      <c r="E148" s="461"/>
      <c r="F148" s="461"/>
      <c r="G148" s="412"/>
    </row>
    <row r="149" spans="1:6" ht="15">
      <c r="A149" s="332" t="s">
        <v>451</v>
      </c>
      <c r="B149" s="333">
        <v>2016</v>
      </c>
      <c r="C149" s="333">
        <v>2017</v>
      </c>
      <c r="D149" s="333">
        <v>2018</v>
      </c>
      <c r="E149" s="333">
        <v>2019</v>
      </c>
      <c r="F149" s="335">
        <v>2020</v>
      </c>
    </row>
    <row r="150" spans="1:6" ht="27.6">
      <c r="A150" s="351" t="s">
        <v>7</v>
      </c>
      <c r="B150" s="345">
        <f>IF(B132&lt;&gt;0,(C132-B132)/B132,IF(C132=0,0,1))</f>
        <v>-0.036046349272828127</v>
      </c>
      <c r="C150" s="345">
        <f aca="true" t="shared" si="13" ref="C150:F150">IF(C132&lt;&gt;0,(D132-C132)/C132,IF(D132=0,0,1))</f>
        <v>-0.0536891986797529</v>
      </c>
      <c r="D150" s="345">
        <f t="shared" si="13"/>
        <v>-0.16835980690810795</v>
      </c>
      <c r="E150" s="345">
        <f t="shared" si="13"/>
        <v>-0.11386300554896227</v>
      </c>
      <c r="F150" s="346">
        <f t="shared" si="13"/>
        <v>0.4027040743081983</v>
      </c>
    </row>
    <row r="151" spans="1:6" ht="15">
      <c r="A151" s="351" t="s">
        <v>8</v>
      </c>
      <c r="B151" s="345">
        <f aca="true" t="shared" si="14" ref="B151:F151">IF(B133&lt;&gt;0,(C133-B133)/B133,IF(C133=0,0,1))</f>
        <v>1.880402467412319</v>
      </c>
      <c r="C151" s="345">
        <f t="shared" si="14"/>
        <v>-0.47467019194152776</v>
      </c>
      <c r="D151" s="345">
        <f t="shared" si="14"/>
        <v>-0.2482518364491461</v>
      </c>
      <c r="E151" s="345">
        <f t="shared" si="14"/>
        <v>-0.4363650842496969</v>
      </c>
      <c r="F151" s="346">
        <f t="shared" si="14"/>
        <v>24.11300086747988</v>
      </c>
    </row>
    <row r="152" spans="1:6" ht="15">
      <c r="A152" s="351" t="s">
        <v>10</v>
      </c>
      <c r="B152" s="345">
        <f aca="true" t="shared" si="15" ref="B152:F152">IF(B134&lt;&gt;0,(C134-B134)/B134,IF(C134=0,0,1))</f>
        <v>-0.2497869436491056</v>
      </c>
      <c r="C152" s="345">
        <f t="shared" si="15"/>
        <v>0.24325029781613614</v>
      </c>
      <c r="D152" s="345">
        <f t="shared" si="15"/>
        <v>0.23616489834300672</v>
      </c>
      <c r="E152" s="345">
        <f t="shared" si="15"/>
        <v>0.3239903211430402</v>
      </c>
      <c r="F152" s="346">
        <f t="shared" si="15"/>
        <v>-0.13587218034955742</v>
      </c>
    </row>
    <row r="153" spans="1:6" ht="15">
      <c r="A153" s="351" t="s">
        <v>11</v>
      </c>
      <c r="B153" s="345">
        <f aca="true" t="shared" si="16" ref="B153:F153">IF(B135&lt;&gt;0,(C135-B135)/B135,IF(C135=0,0,1))</f>
        <v>0.406938900799191</v>
      </c>
      <c r="C153" s="345">
        <f t="shared" si="16"/>
        <v>-0.016268478252789955</v>
      </c>
      <c r="D153" s="345">
        <f t="shared" si="16"/>
        <v>-0.07146233833209349</v>
      </c>
      <c r="E153" s="345">
        <f t="shared" si="16"/>
        <v>-0.343456722119553</v>
      </c>
      <c r="F153" s="346">
        <f t="shared" si="16"/>
        <v>-0.7188960624414159</v>
      </c>
    </row>
    <row r="154" spans="1:6" ht="15">
      <c r="A154" s="351" t="s">
        <v>452</v>
      </c>
      <c r="B154" s="345">
        <f aca="true" t="shared" si="17" ref="B154:F154">IF(B136&lt;&gt;0,(C136-B136)/B136,IF(C136=0,0,1))</f>
        <v>-0.37419178590980456</v>
      </c>
      <c r="C154" s="345">
        <f t="shared" si="17"/>
        <v>0.14384454936073976</v>
      </c>
      <c r="D154" s="345">
        <f t="shared" si="17"/>
        <v>-0.07911362051752888</v>
      </c>
      <c r="E154" s="345">
        <f t="shared" si="17"/>
        <v>-0.017640681657135792</v>
      </c>
      <c r="F154" s="346">
        <f t="shared" si="17"/>
        <v>-0.2083600298952342</v>
      </c>
    </row>
    <row r="155" spans="1:6" ht="15">
      <c r="A155" s="351" t="s">
        <v>453</v>
      </c>
      <c r="B155" s="345">
        <f aca="true" t="shared" si="18" ref="B155:F155">IF(B137&lt;&gt;0,(C137-B137)/B137,IF(C137=0,0,1))</f>
        <v>0.0571537905199327</v>
      </c>
      <c r="C155" s="345">
        <f t="shared" si="18"/>
        <v>0.11231336518911147</v>
      </c>
      <c r="D155" s="345">
        <f t="shared" si="18"/>
        <v>-0.02376917311980357</v>
      </c>
      <c r="E155" s="345">
        <f t="shared" si="18"/>
        <v>0.5461544784726423</v>
      </c>
      <c r="F155" s="346">
        <f t="shared" si="18"/>
        <v>-0.45042140750137877</v>
      </c>
    </row>
    <row r="156" spans="1:6" ht="15">
      <c r="A156" s="351" t="s">
        <v>15</v>
      </c>
      <c r="B156" s="345">
        <f aca="true" t="shared" si="19" ref="B156:F156">IF(B138&lt;&gt;0,(C138-B138)/B138,IF(C138=0,0,1))</f>
        <v>-0.19406498460977453</v>
      </c>
      <c r="C156" s="345">
        <f t="shared" si="19"/>
        <v>0.19511454327061115</v>
      </c>
      <c r="D156" s="345">
        <f t="shared" si="19"/>
        <v>0.3515144230781019</v>
      </c>
      <c r="E156" s="345">
        <f t="shared" si="19"/>
        <v>-0.23985786209084267</v>
      </c>
      <c r="F156" s="346">
        <f t="shared" si="19"/>
        <v>-0.3044203640207885</v>
      </c>
    </row>
    <row r="157" spans="1:6" ht="15">
      <c r="A157" s="351" t="s">
        <v>16</v>
      </c>
      <c r="B157" s="345">
        <f aca="true" t="shared" si="20" ref="B157:F157">IF(B139&lt;&gt;0,(C139-B139)/B139,IF(C139=0,0,1))</f>
        <v>-0.08555489456378218</v>
      </c>
      <c r="C157" s="345">
        <f t="shared" si="20"/>
        <v>0.13968931322084818</v>
      </c>
      <c r="D157" s="345">
        <f t="shared" si="20"/>
        <v>-0.4862418556322789</v>
      </c>
      <c r="E157" s="345">
        <f t="shared" si="20"/>
        <v>0.02208246943622336</v>
      </c>
      <c r="F157" s="346">
        <f t="shared" si="20"/>
        <v>-0.3363669353750217</v>
      </c>
    </row>
    <row r="158" spans="1:6" ht="15">
      <c r="A158" s="351" t="s">
        <v>17</v>
      </c>
      <c r="B158" s="345">
        <f aca="true" t="shared" si="21" ref="B158:F158">IF(B140&lt;&gt;0,(C140-B140)/B140,IF(C140=0,0,1))</f>
        <v>-0.1910456029737948</v>
      </c>
      <c r="C158" s="345">
        <f t="shared" si="21"/>
        <v>0.17622605025255195</v>
      </c>
      <c r="D158" s="345">
        <f t="shared" si="21"/>
        <v>-0.11453574400029719</v>
      </c>
      <c r="E158" s="345">
        <f t="shared" si="21"/>
        <v>-0.02927589686726776</v>
      </c>
      <c r="F158" s="346">
        <f t="shared" si="21"/>
        <v>-0.3463760158005844</v>
      </c>
    </row>
    <row r="159" spans="1:6" ht="15">
      <c r="A159" s="351" t="s">
        <v>454</v>
      </c>
      <c r="B159" s="345">
        <f aca="true" t="shared" si="22" ref="B159:F159">IF(B141&lt;&gt;0,(C141-B141)/B141,IF(C141=0,0,1))</f>
        <v>0.2494920676387838</v>
      </c>
      <c r="C159" s="345">
        <f t="shared" si="22"/>
        <v>-0.054576441513994774</v>
      </c>
      <c r="D159" s="345">
        <f t="shared" si="22"/>
        <v>0.07288687016391465</v>
      </c>
      <c r="E159" s="345">
        <f t="shared" si="22"/>
        <v>-0.011480230068750657</v>
      </c>
      <c r="F159" s="346">
        <f t="shared" si="22"/>
        <v>1.402736218807891</v>
      </c>
    </row>
    <row r="160" spans="1:6" ht="28.8">
      <c r="A160" s="351" t="s">
        <v>455</v>
      </c>
      <c r="B160" s="345">
        <f aca="true" t="shared" si="23" ref="B160:F160">IF(B142&lt;&gt;0,(C142-B142)/B142,IF(C142=0,0,1))</f>
        <v>0.18056109040442228</v>
      </c>
      <c r="C160" s="345">
        <f t="shared" si="23"/>
        <v>-0.07274365001528516</v>
      </c>
      <c r="D160" s="345">
        <f t="shared" si="23"/>
        <v>0.28403294958834296</v>
      </c>
      <c r="E160" s="345">
        <f t="shared" si="23"/>
        <v>0.02317545775594805</v>
      </c>
      <c r="F160" s="346">
        <f t="shared" si="23"/>
        <v>-0.36633344715741123</v>
      </c>
    </row>
    <row r="161" spans="1:6" ht="29.4" thickBot="1">
      <c r="A161" s="406" t="s">
        <v>457</v>
      </c>
      <c r="B161" s="407">
        <f aca="true" t="shared" si="24" ref="B161:F161">IF(B143&lt;&gt;0,(C143-B143)/B143,IF(C143=0,0,1))</f>
        <v>-0.05119981286620066</v>
      </c>
      <c r="C161" s="407">
        <f t="shared" si="24"/>
        <v>0.16874796200102113</v>
      </c>
      <c r="D161" s="407">
        <f t="shared" si="24"/>
        <v>-0.006950207335801075</v>
      </c>
      <c r="E161" s="407">
        <f t="shared" si="24"/>
        <v>0.06509292463033495</v>
      </c>
      <c r="F161" s="408">
        <f t="shared" si="24"/>
        <v>-0.42670450671635574</v>
      </c>
    </row>
    <row r="162" spans="1:6" ht="15" thickBot="1">
      <c r="A162" s="409" t="s">
        <v>458</v>
      </c>
      <c r="B162" s="410">
        <f aca="true" t="shared" si="25" ref="B162:F162">IF(B144&lt;&gt;0,(C144-B144)/B144,IF(C144=0,0,1))</f>
        <v>0.3137924746124137</v>
      </c>
      <c r="C162" s="410">
        <f t="shared" si="25"/>
        <v>-0.14591675216656297</v>
      </c>
      <c r="D162" s="410">
        <f t="shared" si="25"/>
        <v>-0.03343038530916887</v>
      </c>
      <c r="E162" s="410">
        <f t="shared" si="25"/>
        <v>-0.039112766777331706</v>
      </c>
      <c r="F162" s="411">
        <f t="shared" si="25"/>
        <v>2.367728609827319</v>
      </c>
    </row>
    <row r="165" spans="1:7" ht="15">
      <c r="A165" s="462" t="s">
        <v>456</v>
      </c>
      <c r="B165" s="463"/>
      <c r="C165" s="463"/>
      <c r="D165" s="463"/>
      <c r="E165" s="463"/>
      <c r="F165" s="463"/>
      <c r="G165" s="464"/>
    </row>
    <row r="166" spans="1:7" ht="28.8" customHeight="1">
      <c r="A166" s="466" t="s">
        <v>518</v>
      </c>
      <c r="B166" s="467"/>
      <c r="C166" s="467"/>
      <c r="D166" s="467"/>
      <c r="E166" s="467"/>
      <c r="F166" s="467"/>
      <c r="G166" s="414"/>
    </row>
    <row r="167" spans="1:7" ht="15">
      <c r="A167" s="466"/>
      <c r="B167" s="467"/>
      <c r="C167" s="467"/>
      <c r="D167" s="467"/>
      <c r="E167" s="467"/>
      <c r="F167" s="467"/>
      <c r="G167" s="415"/>
    </row>
    <row r="168" spans="1:7" ht="15">
      <c r="A168" s="466"/>
      <c r="B168" s="467"/>
      <c r="C168" s="467"/>
      <c r="D168" s="467"/>
      <c r="E168" s="467"/>
      <c r="F168" s="467"/>
      <c r="G168" s="415"/>
    </row>
    <row r="169" spans="1:7" ht="15">
      <c r="A169" s="466"/>
      <c r="B169" s="467"/>
      <c r="C169" s="467"/>
      <c r="D169" s="467"/>
      <c r="E169" s="467"/>
      <c r="F169" s="467"/>
      <c r="G169" s="415"/>
    </row>
    <row r="170" spans="1:7" ht="15">
      <c r="A170" s="466"/>
      <c r="B170" s="467"/>
      <c r="C170" s="467"/>
      <c r="D170" s="467"/>
      <c r="E170" s="467"/>
      <c r="F170" s="467"/>
      <c r="G170" s="415"/>
    </row>
    <row r="171" spans="1:7" ht="15">
      <c r="A171" s="466"/>
      <c r="B171" s="467"/>
      <c r="C171" s="467"/>
      <c r="D171" s="467"/>
      <c r="E171" s="467"/>
      <c r="F171" s="467"/>
      <c r="G171" s="415"/>
    </row>
    <row r="172" spans="1:7" ht="15">
      <c r="A172" s="466"/>
      <c r="B172" s="467"/>
      <c r="C172" s="467"/>
      <c r="D172" s="467"/>
      <c r="E172" s="467"/>
      <c r="F172" s="467"/>
      <c r="G172" s="415"/>
    </row>
    <row r="173" spans="1:7" ht="15">
      <c r="A173" s="466"/>
      <c r="B173" s="467"/>
      <c r="C173" s="467"/>
      <c r="D173" s="467"/>
      <c r="E173" s="467"/>
      <c r="F173" s="467"/>
      <c r="G173" s="415"/>
    </row>
    <row r="174" spans="1:7" ht="15">
      <c r="A174" s="466"/>
      <c r="B174" s="467"/>
      <c r="C174" s="467"/>
      <c r="D174" s="467"/>
      <c r="E174" s="467"/>
      <c r="F174" s="467"/>
      <c r="G174" s="415"/>
    </row>
    <row r="175" spans="1:7" ht="15">
      <c r="A175" s="466"/>
      <c r="B175" s="467"/>
      <c r="C175" s="467"/>
      <c r="D175" s="467"/>
      <c r="E175" s="467"/>
      <c r="F175" s="467"/>
      <c r="G175" s="415"/>
    </row>
    <row r="176" spans="1:7" ht="15">
      <c r="A176" s="466"/>
      <c r="B176" s="467"/>
      <c r="C176" s="467"/>
      <c r="D176" s="467"/>
      <c r="E176" s="467"/>
      <c r="F176" s="467"/>
      <c r="G176" s="415"/>
    </row>
    <row r="177" spans="1:7" ht="15">
      <c r="A177" s="468"/>
      <c r="B177" s="469"/>
      <c r="C177" s="469"/>
      <c r="D177" s="469"/>
      <c r="E177" s="469"/>
      <c r="F177" s="469"/>
      <c r="G177" s="416"/>
    </row>
    <row r="178" spans="1:6" ht="15">
      <c r="A178" s="413"/>
      <c r="B178" s="413"/>
      <c r="C178" s="413"/>
      <c r="D178" s="413"/>
      <c r="E178" s="413"/>
      <c r="F178" s="413"/>
    </row>
  </sheetData>
  <mergeCells count="43">
    <mergeCell ref="A82:F82"/>
    <mergeCell ref="A71:F71"/>
    <mergeCell ref="A72:F72"/>
    <mergeCell ref="A87:G87"/>
    <mergeCell ref="A83:F83"/>
    <mergeCell ref="A73:F73"/>
    <mergeCell ref="A166:F177"/>
    <mergeCell ref="A68:F68"/>
    <mergeCell ref="A69:F69"/>
    <mergeCell ref="A70:F70"/>
    <mergeCell ref="A52:G52"/>
    <mergeCell ref="A60:F60"/>
    <mergeCell ref="A147:F147"/>
    <mergeCell ref="A74:F74"/>
    <mergeCell ref="A75:F75"/>
    <mergeCell ref="A76:F76"/>
    <mergeCell ref="A77:F77"/>
    <mergeCell ref="A104:G104"/>
    <mergeCell ref="A78:F78"/>
    <mergeCell ref="A79:F79"/>
    <mergeCell ref="A80:F80"/>
    <mergeCell ref="A81:F81"/>
    <mergeCell ref="A165:G165"/>
    <mergeCell ref="A103:G103"/>
    <mergeCell ref="A129:G129"/>
    <mergeCell ref="A86:G86"/>
    <mergeCell ref="A130:G130"/>
    <mergeCell ref="A148:F148"/>
    <mergeCell ref="A125:G125"/>
    <mergeCell ref="A44:G44"/>
    <mergeCell ref="A51:G51"/>
    <mergeCell ref="A59:F59"/>
    <mergeCell ref="A3:G3"/>
    <mergeCell ref="A10:G10"/>
    <mergeCell ref="A19:G19"/>
    <mergeCell ref="A27:F27"/>
    <mergeCell ref="A45:G45"/>
    <mergeCell ref="A4:G4"/>
    <mergeCell ref="A20:G20"/>
    <mergeCell ref="A11:G11"/>
    <mergeCell ref="A28:F28"/>
    <mergeCell ref="A37:G37"/>
    <mergeCell ref="A36:G36"/>
  </mergeCells>
  <dataValidations count="2">
    <dataValidation type="list" allowBlank="1" showInputMessage="1" showErrorMessage="1" sqref="L89">
      <formula1>$B$105:$G$105</formula1>
    </dataValidation>
    <dataValidation type="list" allowBlank="1" showInputMessage="1" showErrorMessage="1" sqref="B1">
      <formula1>'PIB-Mpal 2015-2020 Corrient '!$G$5:$G$129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0"/>
  <sheetViews>
    <sheetView showGridLines="0" zoomScale="70" zoomScaleNormal="70" workbookViewId="0" topLeftCell="A1">
      <selection activeCell="T26" sqref="T26"/>
    </sheetView>
  </sheetViews>
  <sheetFormatPr defaultColWidth="8.8515625" defaultRowHeight="15"/>
  <cols>
    <col min="2" max="2" width="11.7109375" style="0" customWidth="1"/>
    <col min="4" max="4" width="7.421875" style="0" customWidth="1"/>
    <col min="5" max="5" width="8.421875" style="0" customWidth="1"/>
    <col min="6" max="6" width="17.00390625" style="0" customWidth="1"/>
    <col min="7" max="7" width="21.57421875" style="0" customWidth="1"/>
    <col min="8" max="8" width="12.28125" style="0" bestFit="1" customWidth="1"/>
    <col min="9" max="13" width="9.7109375" style="0" bestFit="1" customWidth="1"/>
    <col min="14" max="14" width="18.421875" style="0" customWidth="1"/>
    <col min="15" max="15" width="17.28125" style="0" customWidth="1"/>
    <col min="16" max="16" width="8.57421875" style="0" bestFit="1" customWidth="1"/>
    <col min="17" max="17" width="11.28125" style="0" customWidth="1"/>
    <col min="18" max="18" width="9.7109375" style="0" bestFit="1" customWidth="1"/>
    <col min="19" max="19" width="16.421875" style="0" bestFit="1" customWidth="1"/>
    <col min="20" max="20" width="21.7109375" style="0" bestFit="1" customWidth="1"/>
    <col min="21" max="21" width="30.7109375" style="0" bestFit="1" customWidth="1"/>
    <col min="22" max="22" width="13.28125" style="0" bestFit="1" customWidth="1"/>
    <col min="23" max="23" width="14.28125" style="0" bestFit="1" customWidth="1"/>
    <col min="24" max="24" width="12.8515625" style="0" bestFit="1" customWidth="1"/>
    <col min="25" max="25" width="14.7109375" style="0" bestFit="1" customWidth="1"/>
  </cols>
  <sheetData>
    <row r="1" spans="1:25" ht="18">
      <c r="A1" s="470" t="s">
        <v>520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ht="36" customHeight="1">
      <c r="A2" s="471" t="s">
        <v>424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</row>
    <row r="3" ht="15" thickBot="1"/>
    <row r="4" spans="1:31" ht="154.8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5" t="s">
        <v>10</v>
      </c>
      <c r="L4" s="16" t="s">
        <v>11</v>
      </c>
      <c r="M4" s="17" t="s">
        <v>12</v>
      </c>
      <c r="N4" s="15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7" t="s">
        <v>21</v>
      </c>
      <c r="W4" s="18" t="s">
        <v>317</v>
      </c>
      <c r="X4" s="19" t="s">
        <v>320</v>
      </c>
      <c r="Y4" s="20" t="s">
        <v>318</v>
      </c>
      <c r="AE4" s="242">
        <v>2015</v>
      </c>
    </row>
    <row r="5" spans="1:31" ht="15">
      <c r="A5" s="33">
        <v>2020</v>
      </c>
      <c r="B5" s="34">
        <v>5</v>
      </c>
      <c r="C5" s="34" t="s">
        <v>22</v>
      </c>
      <c r="D5" s="34" t="s">
        <v>23</v>
      </c>
      <c r="E5" s="34" t="s">
        <v>192</v>
      </c>
      <c r="F5" s="34" t="s">
        <v>24</v>
      </c>
      <c r="G5" s="35" t="s">
        <v>25</v>
      </c>
      <c r="H5" s="21">
        <v>157.58429529695033</v>
      </c>
      <c r="I5" s="22">
        <v>6.770414491298908</v>
      </c>
      <c r="J5" s="1">
        <v>164.35470978824924</v>
      </c>
      <c r="K5" s="21">
        <v>7416.60724202826</v>
      </c>
      <c r="L5" s="22">
        <v>3600.4172717753318</v>
      </c>
      <c r="M5" s="1">
        <v>11017.024513803592</v>
      </c>
      <c r="N5" s="21">
        <v>2517.806698747896</v>
      </c>
      <c r="O5" s="22">
        <v>11312.779986648566</v>
      </c>
      <c r="P5" s="22">
        <v>1966.4257061224152</v>
      </c>
      <c r="Q5" s="22">
        <v>5856.077551536114</v>
      </c>
      <c r="R5" s="22">
        <v>6956.505749165568</v>
      </c>
      <c r="S5" s="22">
        <v>6265.14133765136</v>
      </c>
      <c r="T5" s="22">
        <v>9248.038519756741</v>
      </c>
      <c r="U5" s="22">
        <v>1607.1888046542165</v>
      </c>
      <c r="V5" s="1">
        <v>45729.96435428287</v>
      </c>
      <c r="W5" s="23">
        <v>56911.34357787471</v>
      </c>
      <c r="X5" s="24">
        <v>5274.351898666789</v>
      </c>
      <c r="Y5" s="3">
        <v>62185.6954765415</v>
      </c>
      <c r="AE5" s="242">
        <v>2016</v>
      </c>
    </row>
    <row r="6" spans="1:31" ht="15">
      <c r="A6" s="36">
        <v>2020</v>
      </c>
      <c r="B6" s="37">
        <v>5</v>
      </c>
      <c r="C6" s="37" t="s">
        <v>22</v>
      </c>
      <c r="D6" s="37" t="s">
        <v>26</v>
      </c>
      <c r="E6" s="34" t="s">
        <v>193</v>
      </c>
      <c r="F6" s="37" t="s">
        <v>24</v>
      </c>
      <c r="G6" s="38" t="s">
        <v>27</v>
      </c>
      <c r="H6" s="25">
        <v>108.12154593421639</v>
      </c>
      <c r="I6" s="26">
        <v>8.792579987534182</v>
      </c>
      <c r="J6" s="2">
        <v>116.91412592175057</v>
      </c>
      <c r="K6" s="25">
        <v>353.13834492967686</v>
      </c>
      <c r="L6" s="26">
        <v>89.43607095160979</v>
      </c>
      <c r="M6" s="2">
        <v>442.57441588128665</v>
      </c>
      <c r="N6" s="25">
        <v>141.18862395621778</v>
      </c>
      <c r="O6" s="26">
        <v>148.07097186683603</v>
      </c>
      <c r="P6" s="26">
        <v>16.166512355240084</v>
      </c>
      <c r="Q6" s="26">
        <v>8.818583999264192</v>
      </c>
      <c r="R6" s="26">
        <v>51.09472603590415</v>
      </c>
      <c r="S6" s="26">
        <v>67.87109607891871</v>
      </c>
      <c r="T6" s="26">
        <v>48.73292294712986</v>
      </c>
      <c r="U6" s="26">
        <v>16.504357028312562</v>
      </c>
      <c r="V6" s="2">
        <v>498.4477942678233</v>
      </c>
      <c r="W6" s="27">
        <v>1057.9363360708605</v>
      </c>
      <c r="X6" s="28">
        <v>98.05153935128874</v>
      </c>
      <c r="Y6" s="4">
        <v>1155.9878754221493</v>
      </c>
      <c r="AE6" s="242">
        <v>2017</v>
      </c>
    </row>
    <row r="7" spans="1:31" ht="15">
      <c r="A7" s="36">
        <v>2020</v>
      </c>
      <c r="B7" s="37">
        <v>5</v>
      </c>
      <c r="C7" s="37" t="s">
        <v>22</v>
      </c>
      <c r="D7" s="37" t="s">
        <v>26</v>
      </c>
      <c r="E7" s="34" t="s">
        <v>194</v>
      </c>
      <c r="F7" s="37" t="s">
        <v>24</v>
      </c>
      <c r="G7" s="38" t="s">
        <v>28</v>
      </c>
      <c r="H7" s="25">
        <v>37.776268392285566</v>
      </c>
      <c r="I7" s="26">
        <v>1.6721652036712271</v>
      </c>
      <c r="J7" s="2">
        <v>39.44843359595679</v>
      </c>
      <c r="K7" s="25">
        <v>613.0447388797476</v>
      </c>
      <c r="L7" s="26">
        <v>382.19634817382257</v>
      </c>
      <c r="M7" s="2">
        <v>995.2410870535701</v>
      </c>
      <c r="N7" s="25">
        <v>274.8904360498947</v>
      </c>
      <c r="O7" s="26">
        <v>1429.2504408690224</v>
      </c>
      <c r="P7" s="26">
        <v>298.04413192440296</v>
      </c>
      <c r="Q7" s="26">
        <v>202.4763815681529</v>
      </c>
      <c r="R7" s="26">
        <v>746.5591282019548</v>
      </c>
      <c r="S7" s="26">
        <v>621.9442066756723</v>
      </c>
      <c r="T7" s="26">
        <v>929.2236448030263</v>
      </c>
      <c r="U7" s="26">
        <v>256.10283350794913</v>
      </c>
      <c r="V7" s="2">
        <v>4758.491203600076</v>
      </c>
      <c r="W7" s="27">
        <v>5793.180724249603</v>
      </c>
      <c r="X7" s="28">
        <v>536.890867934757</v>
      </c>
      <c r="Y7" s="4">
        <v>6330.07159218436</v>
      </c>
      <c r="AE7" s="242">
        <v>2018</v>
      </c>
    </row>
    <row r="8" spans="1:31" ht="15">
      <c r="A8" s="36">
        <v>2020</v>
      </c>
      <c r="B8" s="37">
        <v>5</v>
      </c>
      <c r="C8" s="37" t="s">
        <v>22</v>
      </c>
      <c r="D8" s="37" t="s">
        <v>29</v>
      </c>
      <c r="E8" s="34" t="s">
        <v>195</v>
      </c>
      <c r="F8" s="37" t="s">
        <v>24</v>
      </c>
      <c r="G8" s="38" t="s">
        <v>30</v>
      </c>
      <c r="H8" s="25">
        <v>60.86226548300852</v>
      </c>
      <c r="I8" s="26">
        <v>2.5735288503667206</v>
      </c>
      <c r="J8" s="2">
        <v>63.43579433337524</v>
      </c>
      <c r="K8" s="25">
        <v>256.85667853003815</v>
      </c>
      <c r="L8" s="26">
        <v>54.8846050299955</v>
      </c>
      <c r="M8" s="2">
        <v>311.74128356003365</v>
      </c>
      <c r="N8" s="25">
        <v>45.80669132694243</v>
      </c>
      <c r="O8" s="26">
        <v>229.46694451106356</v>
      </c>
      <c r="P8" s="26">
        <v>50.519714275608514</v>
      </c>
      <c r="Q8" s="26">
        <v>37.25680788171434</v>
      </c>
      <c r="R8" s="26">
        <v>134.50704662475164</v>
      </c>
      <c r="S8" s="26">
        <v>106.28022979098341</v>
      </c>
      <c r="T8" s="26">
        <v>133.80992743553387</v>
      </c>
      <c r="U8" s="26">
        <v>32.5290310920245</v>
      </c>
      <c r="V8" s="2">
        <v>770.1763929386223</v>
      </c>
      <c r="W8" s="27">
        <v>1145.3534708320312</v>
      </c>
      <c r="X8" s="28">
        <v>106.14988056596142</v>
      </c>
      <c r="Y8" s="4">
        <v>1251.5033513979927</v>
      </c>
      <c r="AE8" s="242">
        <v>2019</v>
      </c>
    </row>
    <row r="9" spans="1:31" ht="15">
      <c r="A9" s="36">
        <v>2020</v>
      </c>
      <c r="B9" s="37">
        <v>5</v>
      </c>
      <c r="C9" s="37" t="s">
        <v>22</v>
      </c>
      <c r="D9" s="37" t="s">
        <v>26</v>
      </c>
      <c r="E9" s="34" t="s">
        <v>196</v>
      </c>
      <c r="F9" s="37" t="s">
        <v>24</v>
      </c>
      <c r="G9" s="38" t="s">
        <v>31</v>
      </c>
      <c r="H9" s="25">
        <v>9.210129594648613</v>
      </c>
      <c r="I9" s="26">
        <v>0.4254945935858636</v>
      </c>
      <c r="J9" s="2">
        <v>9.635624188234477</v>
      </c>
      <c r="K9" s="25">
        <v>465.65518301011537</v>
      </c>
      <c r="L9" s="26">
        <v>132.93605152161115</v>
      </c>
      <c r="M9" s="2">
        <v>598.5912345317265</v>
      </c>
      <c r="N9" s="25">
        <v>55.678873840091896</v>
      </c>
      <c r="O9" s="26">
        <v>242.26724481901007</v>
      </c>
      <c r="P9" s="26">
        <v>52.296527451211595</v>
      </c>
      <c r="Q9" s="26">
        <v>30.124334869769417</v>
      </c>
      <c r="R9" s="26">
        <v>152.9212400503599</v>
      </c>
      <c r="S9" s="26">
        <v>115.03121844590932</v>
      </c>
      <c r="T9" s="26">
        <v>84.80573610973977</v>
      </c>
      <c r="U9" s="26">
        <v>36.560386057119324</v>
      </c>
      <c r="V9" s="2">
        <v>769.6855616432113</v>
      </c>
      <c r="W9" s="27">
        <v>1377.9124203631723</v>
      </c>
      <c r="X9" s="28">
        <v>127.70562328220379</v>
      </c>
      <c r="Y9" s="4">
        <v>1505.618043645376</v>
      </c>
      <c r="AE9" s="242">
        <v>2020</v>
      </c>
    </row>
    <row r="10" spans="1:31" ht="15">
      <c r="A10" s="36">
        <v>2020</v>
      </c>
      <c r="B10" s="37">
        <v>5</v>
      </c>
      <c r="C10" s="37" t="s">
        <v>22</v>
      </c>
      <c r="D10" s="37" t="s">
        <v>29</v>
      </c>
      <c r="E10" s="34" t="s">
        <v>197</v>
      </c>
      <c r="F10" s="37" t="s">
        <v>24</v>
      </c>
      <c r="G10" s="38" t="s">
        <v>32</v>
      </c>
      <c r="H10" s="25">
        <v>14.028773901381104</v>
      </c>
      <c r="I10" s="26">
        <v>0</v>
      </c>
      <c r="J10" s="2">
        <v>14.028773901381104</v>
      </c>
      <c r="K10" s="25">
        <v>1712.261667484153</v>
      </c>
      <c r="L10" s="26">
        <v>378.23705395286606</v>
      </c>
      <c r="M10" s="2">
        <v>2090.498721437019</v>
      </c>
      <c r="N10" s="25">
        <v>389.4335419991139</v>
      </c>
      <c r="O10" s="26">
        <v>1563.8857785929038</v>
      </c>
      <c r="P10" s="26">
        <v>313.3644735211027</v>
      </c>
      <c r="Q10" s="26">
        <v>438.6927017498933</v>
      </c>
      <c r="R10" s="26">
        <v>1320.1776878174403</v>
      </c>
      <c r="S10" s="26">
        <v>949.5563692710134</v>
      </c>
      <c r="T10" s="26">
        <v>1123.9058123830123</v>
      </c>
      <c r="U10" s="26">
        <v>269.72911470756577</v>
      </c>
      <c r="V10" s="2">
        <v>6368.745480042046</v>
      </c>
      <c r="W10" s="27">
        <v>8473.272975380445</v>
      </c>
      <c r="X10" s="28">
        <v>785.2813905257116</v>
      </c>
      <c r="Y10" s="4">
        <v>9258.554365906157</v>
      </c>
      <c r="AE10" s="242"/>
    </row>
    <row r="11" spans="1:25" ht="15">
      <c r="A11" s="36">
        <v>2020</v>
      </c>
      <c r="B11" s="37">
        <v>5</v>
      </c>
      <c r="C11" s="37" t="s">
        <v>22</v>
      </c>
      <c r="D11" s="37" t="s">
        <v>26</v>
      </c>
      <c r="E11" s="34" t="s">
        <v>198</v>
      </c>
      <c r="F11" s="37" t="s">
        <v>24</v>
      </c>
      <c r="G11" s="38" t="s">
        <v>33</v>
      </c>
      <c r="H11" s="25">
        <v>84.1610237459105</v>
      </c>
      <c r="I11" s="26">
        <v>191.86895350539862</v>
      </c>
      <c r="J11" s="2">
        <v>276.0299772513091</v>
      </c>
      <c r="K11" s="25">
        <v>1287.9968519738</v>
      </c>
      <c r="L11" s="26">
        <v>152.46399008803996</v>
      </c>
      <c r="M11" s="2">
        <v>1440.46084206184</v>
      </c>
      <c r="N11" s="25">
        <v>70.86004003513628</v>
      </c>
      <c r="O11" s="26">
        <v>257.0795418872856</v>
      </c>
      <c r="P11" s="26">
        <v>30.29112135477685</v>
      </c>
      <c r="Q11" s="26">
        <v>19.25129942515743</v>
      </c>
      <c r="R11" s="26">
        <v>89.29980441200618</v>
      </c>
      <c r="S11" s="26">
        <v>183.75751916818515</v>
      </c>
      <c r="T11" s="26">
        <v>94.03962697050457</v>
      </c>
      <c r="U11" s="26">
        <v>23.053622210500563</v>
      </c>
      <c r="V11" s="2">
        <v>767.6325754635526</v>
      </c>
      <c r="W11" s="27">
        <v>2484.123394776702</v>
      </c>
      <c r="X11" s="28">
        <v>230.23961806816573</v>
      </c>
      <c r="Y11" s="4">
        <v>2714.3630128448676</v>
      </c>
    </row>
    <row r="12" spans="1:25" ht="15">
      <c r="A12" s="36">
        <v>2020</v>
      </c>
      <c r="B12" s="37">
        <v>5</v>
      </c>
      <c r="C12" s="37" t="s">
        <v>22</v>
      </c>
      <c r="D12" s="37" t="s">
        <v>29</v>
      </c>
      <c r="E12" s="34" t="s">
        <v>199</v>
      </c>
      <c r="F12" s="37" t="s">
        <v>24</v>
      </c>
      <c r="G12" s="38" t="s">
        <v>34</v>
      </c>
      <c r="H12" s="25">
        <v>0.7125446009886157</v>
      </c>
      <c r="I12" s="26">
        <v>0</v>
      </c>
      <c r="J12" s="2">
        <v>0.7125446009886157</v>
      </c>
      <c r="K12" s="25">
        <v>2370.6085365451336</v>
      </c>
      <c r="L12" s="26">
        <v>437.99489881124146</v>
      </c>
      <c r="M12" s="2">
        <v>2808.603435356375</v>
      </c>
      <c r="N12" s="25">
        <v>353.60056647339377</v>
      </c>
      <c r="O12" s="26">
        <v>1477.0217670264628</v>
      </c>
      <c r="P12" s="26">
        <v>261.87162701812787</v>
      </c>
      <c r="Q12" s="26">
        <v>252.703571958989</v>
      </c>
      <c r="R12" s="26">
        <v>751.0197807692157</v>
      </c>
      <c r="S12" s="26">
        <v>757.8191069484373</v>
      </c>
      <c r="T12" s="26">
        <v>763.6190711863433</v>
      </c>
      <c r="U12" s="26">
        <v>203.31451757839739</v>
      </c>
      <c r="V12" s="2">
        <v>4820.970008959368</v>
      </c>
      <c r="W12" s="27">
        <v>7630.28598891673</v>
      </c>
      <c r="X12" s="28">
        <v>707.1699502299406</v>
      </c>
      <c r="Y12" s="4">
        <v>8337.45593914667</v>
      </c>
    </row>
    <row r="13" spans="1:25" ht="15">
      <c r="A13" s="36">
        <v>2020</v>
      </c>
      <c r="B13" s="37">
        <v>5</v>
      </c>
      <c r="C13" s="37" t="s">
        <v>22</v>
      </c>
      <c r="D13" s="37" t="s">
        <v>29</v>
      </c>
      <c r="E13" s="34" t="s">
        <v>200</v>
      </c>
      <c r="F13" s="37" t="s">
        <v>24</v>
      </c>
      <c r="G13" s="38" t="s">
        <v>35</v>
      </c>
      <c r="H13" s="25">
        <v>6.773090104080358</v>
      </c>
      <c r="I13" s="26">
        <v>0</v>
      </c>
      <c r="J13" s="2">
        <v>6.773090104080359</v>
      </c>
      <c r="K13" s="25">
        <v>834.0404831921379</v>
      </c>
      <c r="L13" s="26">
        <v>123.07767689476566</v>
      </c>
      <c r="M13" s="2">
        <v>957.1181600869036</v>
      </c>
      <c r="N13" s="25">
        <v>91.75638675229561</v>
      </c>
      <c r="O13" s="26">
        <v>241.0814486701676</v>
      </c>
      <c r="P13" s="26">
        <v>63.76447126702543</v>
      </c>
      <c r="Q13" s="26">
        <v>30.902942967645078</v>
      </c>
      <c r="R13" s="26">
        <v>172.60930240193935</v>
      </c>
      <c r="S13" s="26">
        <v>166.2265974647614</v>
      </c>
      <c r="T13" s="26">
        <v>95.28153841188295</v>
      </c>
      <c r="U13" s="26">
        <v>37.207273986278985</v>
      </c>
      <c r="V13" s="2">
        <v>898.8299619219964</v>
      </c>
      <c r="W13" s="27">
        <v>1862.72121211298</v>
      </c>
      <c r="X13" s="28">
        <v>172.64018766853968</v>
      </c>
      <c r="Y13" s="4">
        <v>2035.3613997815198</v>
      </c>
    </row>
    <row r="14" spans="1:25" ht="15">
      <c r="A14" s="36">
        <v>2020</v>
      </c>
      <c r="B14" s="37">
        <v>5</v>
      </c>
      <c r="C14" s="37" t="s">
        <v>22</v>
      </c>
      <c r="D14" s="37" t="s">
        <v>29</v>
      </c>
      <c r="E14" s="34" t="s">
        <v>201</v>
      </c>
      <c r="F14" s="37" t="s">
        <v>24</v>
      </c>
      <c r="G14" s="38" t="s">
        <v>36</v>
      </c>
      <c r="H14" s="25">
        <v>7.935983175524087</v>
      </c>
      <c r="I14" s="26">
        <v>0</v>
      </c>
      <c r="J14" s="2">
        <v>7.935983175524087</v>
      </c>
      <c r="K14" s="25">
        <v>987.077481391484</v>
      </c>
      <c r="L14" s="26">
        <v>142.97853525639027</v>
      </c>
      <c r="M14" s="2">
        <v>1130.0560166478742</v>
      </c>
      <c r="N14" s="25">
        <v>132.3462491524422</v>
      </c>
      <c r="O14" s="26">
        <v>570.0422717680456</v>
      </c>
      <c r="P14" s="26">
        <v>96.29144558814708</v>
      </c>
      <c r="Q14" s="26">
        <v>74.65448373810321</v>
      </c>
      <c r="R14" s="26">
        <v>374.5934602786735</v>
      </c>
      <c r="S14" s="26">
        <v>306.2108696884448</v>
      </c>
      <c r="T14" s="26">
        <v>409.44147022654306</v>
      </c>
      <c r="U14" s="26">
        <v>65.37111147687577</v>
      </c>
      <c r="V14" s="2">
        <v>2028.951361917275</v>
      </c>
      <c r="W14" s="27">
        <v>3166.9433617406735</v>
      </c>
      <c r="X14" s="28">
        <v>293.5098113310391</v>
      </c>
      <c r="Y14" s="4">
        <v>3460.4531730717126</v>
      </c>
    </row>
    <row r="15" spans="1:25" ht="15">
      <c r="A15" s="36">
        <v>2020</v>
      </c>
      <c r="B15" s="37">
        <v>5</v>
      </c>
      <c r="C15" s="37" t="s">
        <v>37</v>
      </c>
      <c r="D15" s="37" t="s">
        <v>38</v>
      </c>
      <c r="E15" s="34" t="s">
        <v>202</v>
      </c>
      <c r="F15" s="37" t="s">
        <v>39</v>
      </c>
      <c r="G15" s="38" t="s">
        <v>40</v>
      </c>
      <c r="H15" s="25">
        <v>48.185019644538684</v>
      </c>
      <c r="I15" s="26">
        <v>46.798309205132625</v>
      </c>
      <c r="J15" s="2">
        <v>94.98332884967131</v>
      </c>
      <c r="K15" s="25">
        <v>2.653854442017236</v>
      </c>
      <c r="L15" s="26">
        <v>17.803914684912186</v>
      </c>
      <c r="M15" s="2">
        <v>20.45776912692942</v>
      </c>
      <c r="N15" s="25">
        <v>26.033579322813118</v>
      </c>
      <c r="O15" s="26">
        <v>81.53859171830692</v>
      </c>
      <c r="P15" s="26">
        <v>13.78923574987019</v>
      </c>
      <c r="Q15" s="26">
        <v>5.5176710515391925</v>
      </c>
      <c r="R15" s="26">
        <v>16.639661052092663</v>
      </c>
      <c r="S15" s="26">
        <v>41.47321724311556</v>
      </c>
      <c r="T15" s="26">
        <v>62.2288257617864</v>
      </c>
      <c r="U15" s="26">
        <v>8.638668962280008</v>
      </c>
      <c r="V15" s="2">
        <v>255.85945086180405</v>
      </c>
      <c r="W15" s="27">
        <v>371.3005488384048</v>
      </c>
      <c r="X15" s="28">
        <v>34.411557624479244</v>
      </c>
      <c r="Y15" s="4">
        <v>405.71210646288404</v>
      </c>
    </row>
    <row r="16" spans="1:25" ht="15">
      <c r="A16" s="36">
        <v>2020</v>
      </c>
      <c r="B16" s="37">
        <v>5</v>
      </c>
      <c r="C16" s="37" t="s">
        <v>37</v>
      </c>
      <c r="D16" s="37" t="s">
        <v>38</v>
      </c>
      <c r="E16" s="34" t="s">
        <v>203</v>
      </c>
      <c r="F16" s="37" t="s">
        <v>39</v>
      </c>
      <c r="G16" s="38" t="s">
        <v>41</v>
      </c>
      <c r="H16" s="25">
        <v>36.46536092735791</v>
      </c>
      <c r="I16" s="26">
        <v>740.0036205152369</v>
      </c>
      <c r="J16" s="2">
        <v>776.4689814425948</v>
      </c>
      <c r="K16" s="25">
        <v>15.466535115858123</v>
      </c>
      <c r="L16" s="26">
        <v>49.39707684623747</v>
      </c>
      <c r="M16" s="2">
        <v>64.86361196209559</v>
      </c>
      <c r="N16" s="25">
        <v>64.5380989475289</v>
      </c>
      <c r="O16" s="26">
        <v>268.22506686368666</v>
      </c>
      <c r="P16" s="26">
        <v>38.93344544680324</v>
      </c>
      <c r="Q16" s="26">
        <v>35.35592987985244</v>
      </c>
      <c r="R16" s="26">
        <v>77.25861372169142</v>
      </c>
      <c r="S16" s="26">
        <v>168.16158118740543</v>
      </c>
      <c r="T16" s="26">
        <v>197.11437334717954</v>
      </c>
      <c r="U16" s="26">
        <v>23.721458678527824</v>
      </c>
      <c r="V16" s="2">
        <v>873.3085680726754</v>
      </c>
      <c r="W16" s="27">
        <v>1714.6411614773658</v>
      </c>
      <c r="X16" s="28">
        <v>158.91514928573338</v>
      </c>
      <c r="Y16" s="4">
        <v>1873.5563107630992</v>
      </c>
    </row>
    <row r="17" spans="1:25" ht="15">
      <c r="A17" s="36">
        <v>2020</v>
      </c>
      <c r="B17" s="37">
        <v>5</v>
      </c>
      <c r="C17" s="37" t="s">
        <v>37</v>
      </c>
      <c r="D17" s="37" t="s">
        <v>38</v>
      </c>
      <c r="E17" s="34" t="s">
        <v>204</v>
      </c>
      <c r="F17" s="37" t="s">
        <v>39</v>
      </c>
      <c r="G17" s="38" t="s">
        <v>42</v>
      </c>
      <c r="H17" s="25">
        <v>30.159377140159506</v>
      </c>
      <c r="I17" s="26">
        <v>510.6056635193881</v>
      </c>
      <c r="J17" s="2">
        <v>540.7650406595476</v>
      </c>
      <c r="K17" s="25">
        <v>3.0095231782564436</v>
      </c>
      <c r="L17" s="26">
        <v>25.54712065815647</v>
      </c>
      <c r="M17" s="2">
        <v>28.556643836412913</v>
      </c>
      <c r="N17" s="25">
        <v>38.96466848095772</v>
      </c>
      <c r="O17" s="26">
        <v>115.51668831648117</v>
      </c>
      <c r="P17" s="26">
        <v>19.819451830880922</v>
      </c>
      <c r="Q17" s="26">
        <v>13.656920565721835</v>
      </c>
      <c r="R17" s="26">
        <v>27.97370707761343</v>
      </c>
      <c r="S17" s="26">
        <v>89.65926596470428</v>
      </c>
      <c r="T17" s="26">
        <v>72.05189196892242</v>
      </c>
      <c r="U17" s="26">
        <v>11.683142493419961</v>
      </c>
      <c r="V17" s="2">
        <v>389.3257366987017</v>
      </c>
      <c r="W17" s="27">
        <v>958.6474211946623</v>
      </c>
      <c r="X17" s="28">
        <v>88.85024045496395</v>
      </c>
      <c r="Y17" s="4">
        <v>1047.4976616496263</v>
      </c>
    </row>
    <row r="18" spans="1:25" ht="15">
      <c r="A18" s="36">
        <v>2020</v>
      </c>
      <c r="B18" s="37">
        <v>5</v>
      </c>
      <c r="C18" s="37" t="s">
        <v>37</v>
      </c>
      <c r="D18" s="37" t="s">
        <v>38</v>
      </c>
      <c r="E18" s="34" t="s">
        <v>205</v>
      </c>
      <c r="F18" s="37" t="s">
        <v>39</v>
      </c>
      <c r="G18" s="38" t="s">
        <v>43</v>
      </c>
      <c r="H18" s="25">
        <v>17.239679138963503</v>
      </c>
      <c r="I18" s="26">
        <v>79.41972570089365</v>
      </c>
      <c r="J18" s="2">
        <v>96.65940483985715</v>
      </c>
      <c r="K18" s="25">
        <v>7.243104060253362</v>
      </c>
      <c r="L18" s="26">
        <v>9.450947069117223</v>
      </c>
      <c r="M18" s="2">
        <v>16.694051129370585</v>
      </c>
      <c r="N18" s="25">
        <v>11.945122202173948</v>
      </c>
      <c r="O18" s="26">
        <v>59.11320528956975</v>
      </c>
      <c r="P18" s="26">
        <v>9.650858697967482</v>
      </c>
      <c r="Q18" s="26">
        <v>6.236512111401302</v>
      </c>
      <c r="R18" s="26">
        <v>16.819377943794976</v>
      </c>
      <c r="S18" s="26">
        <v>31.472899176967434</v>
      </c>
      <c r="T18" s="26">
        <v>39.92298432544145</v>
      </c>
      <c r="U18" s="26">
        <v>7.035712441743074</v>
      </c>
      <c r="V18" s="2">
        <v>182.1966721890594</v>
      </c>
      <c r="W18" s="27">
        <v>295.5501281582872</v>
      </c>
      <c r="X18" s="28">
        <v>27.3914656717661</v>
      </c>
      <c r="Y18" s="4">
        <v>322.9415938300533</v>
      </c>
    </row>
    <row r="19" spans="1:25" ht="15">
      <c r="A19" s="36">
        <v>2020</v>
      </c>
      <c r="B19" s="37">
        <v>5</v>
      </c>
      <c r="C19" s="37" t="s">
        <v>37</v>
      </c>
      <c r="D19" s="37" t="s">
        <v>38</v>
      </c>
      <c r="E19" s="34" t="s">
        <v>206</v>
      </c>
      <c r="F19" s="37" t="s">
        <v>39</v>
      </c>
      <c r="G19" s="38" t="s">
        <v>44</v>
      </c>
      <c r="H19" s="25">
        <v>27.331521621153055</v>
      </c>
      <c r="I19" s="26">
        <v>35.26285767102904</v>
      </c>
      <c r="J19" s="2">
        <v>62.59437929218209</v>
      </c>
      <c r="K19" s="25">
        <v>3.8647706214010307</v>
      </c>
      <c r="L19" s="26">
        <v>13.261647664642274</v>
      </c>
      <c r="M19" s="2">
        <v>17.126418286043304</v>
      </c>
      <c r="N19" s="25">
        <v>13.01887914050284</v>
      </c>
      <c r="O19" s="26">
        <v>53.96036570577593</v>
      </c>
      <c r="P19" s="26">
        <v>13.882205783027013</v>
      </c>
      <c r="Q19" s="26">
        <v>8.785890403065817</v>
      </c>
      <c r="R19" s="26">
        <v>21.791662338783382</v>
      </c>
      <c r="S19" s="26">
        <v>36.72936409928437</v>
      </c>
      <c r="T19" s="26">
        <v>65.83100529695128</v>
      </c>
      <c r="U19" s="26">
        <v>9.4904713542722</v>
      </c>
      <c r="V19" s="2">
        <v>223.48984412166283</v>
      </c>
      <c r="W19" s="27">
        <v>303.21064169988824</v>
      </c>
      <c r="X19" s="28">
        <v>28.100860894230358</v>
      </c>
      <c r="Y19" s="4">
        <v>331.3115025941186</v>
      </c>
    </row>
    <row r="20" spans="1:25" ht="15">
      <c r="A20" s="36">
        <v>2020</v>
      </c>
      <c r="B20" s="37">
        <v>5</v>
      </c>
      <c r="C20" s="37" t="s">
        <v>37</v>
      </c>
      <c r="D20" s="37" t="s">
        <v>38</v>
      </c>
      <c r="E20" s="34" t="s">
        <v>207</v>
      </c>
      <c r="F20" s="37" t="s">
        <v>39</v>
      </c>
      <c r="G20" s="38" t="s">
        <v>45</v>
      </c>
      <c r="H20" s="25">
        <v>37.93195406334505</v>
      </c>
      <c r="I20" s="26">
        <v>182.32318981158934</v>
      </c>
      <c r="J20" s="2">
        <v>220.2551438749344</v>
      </c>
      <c r="K20" s="25">
        <v>4.38397299267516</v>
      </c>
      <c r="L20" s="26">
        <v>10.78869074519543</v>
      </c>
      <c r="M20" s="2">
        <v>15.17266373787059</v>
      </c>
      <c r="N20" s="25">
        <v>38.81344226194531</v>
      </c>
      <c r="O20" s="26">
        <v>39.809313213563144</v>
      </c>
      <c r="P20" s="26">
        <v>6.274005258975666</v>
      </c>
      <c r="Q20" s="26">
        <v>3.7247724115705156</v>
      </c>
      <c r="R20" s="26">
        <v>12.65094216052386</v>
      </c>
      <c r="S20" s="26">
        <v>36.12831922053249</v>
      </c>
      <c r="T20" s="26">
        <v>45.44686099215028</v>
      </c>
      <c r="U20" s="26">
        <v>4.596030635168205</v>
      </c>
      <c r="V20" s="2">
        <v>187.44368615442946</v>
      </c>
      <c r="W20" s="27">
        <v>422.8714937672344</v>
      </c>
      <c r="X20" s="28">
        <v>39.19271576037428</v>
      </c>
      <c r="Y20" s="4">
        <v>462.0642095276087</v>
      </c>
    </row>
    <row r="21" spans="1:25" ht="15">
      <c r="A21" s="36">
        <v>2020</v>
      </c>
      <c r="B21" s="37">
        <v>5</v>
      </c>
      <c r="C21" s="37" t="s">
        <v>46</v>
      </c>
      <c r="D21" s="37" t="s">
        <v>47</v>
      </c>
      <c r="E21" s="34" t="s">
        <v>208</v>
      </c>
      <c r="F21" s="37" t="s">
        <v>48</v>
      </c>
      <c r="G21" s="38" t="s">
        <v>49</v>
      </c>
      <c r="H21" s="25">
        <v>8.019426922747517</v>
      </c>
      <c r="I21" s="26">
        <v>1.4663756508492298</v>
      </c>
      <c r="J21" s="2">
        <v>9.485802573596747</v>
      </c>
      <c r="K21" s="25">
        <v>0.9462358702650724</v>
      </c>
      <c r="L21" s="26">
        <v>2.897544308692183</v>
      </c>
      <c r="M21" s="2">
        <v>3.8437801789572554</v>
      </c>
      <c r="N21" s="25">
        <v>4.266582099484691</v>
      </c>
      <c r="O21" s="26">
        <v>7.919963678873008</v>
      </c>
      <c r="P21" s="26">
        <v>2.050113756084651</v>
      </c>
      <c r="Q21" s="26">
        <v>1.4621723529980015</v>
      </c>
      <c r="R21" s="26">
        <v>4.6311017901699385</v>
      </c>
      <c r="S21" s="26">
        <v>6.944564742725225</v>
      </c>
      <c r="T21" s="26">
        <v>15.500764745754587</v>
      </c>
      <c r="U21" s="26">
        <v>1.8261348147590537</v>
      </c>
      <c r="V21" s="2">
        <v>44.60139798084915</v>
      </c>
      <c r="W21" s="27">
        <v>57.93098073340317</v>
      </c>
      <c r="X21" s="28">
        <v>5.368879229824417</v>
      </c>
      <c r="Y21" s="4">
        <v>63.29985996322758</v>
      </c>
    </row>
    <row r="22" spans="1:25" ht="15">
      <c r="A22" s="36">
        <v>2020</v>
      </c>
      <c r="B22" s="37">
        <v>5</v>
      </c>
      <c r="C22" s="37" t="s">
        <v>46</v>
      </c>
      <c r="D22" s="37" t="s">
        <v>47</v>
      </c>
      <c r="E22" s="34" t="s">
        <v>209</v>
      </c>
      <c r="F22" s="37" t="s">
        <v>48</v>
      </c>
      <c r="G22" s="38" t="s">
        <v>50</v>
      </c>
      <c r="H22" s="25">
        <v>29.742351246317508</v>
      </c>
      <c r="I22" s="26">
        <v>4.226082805376617</v>
      </c>
      <c r="J22" s="2">
        <v>33.968434051694125</v>
      </c>
      <c r="K22" s="25">
        <v>1.3256870958063856</v>
      </c>
      <c r="L22" s="26">
        <v>5.826318594234149</v>
      </c>
      <c r="M22" s="2">
        <v>7.152005690040534</v>
      </c>
      <c r="N22" s="25">
        <v>3.1621721766873696</v>
      </c>
      <c r="O22" s="26">
        <v>20.73015309604977</v>
      </c>
      <c r="P22" s="26">
        <v>2.504912127137358</v>
      </c>
      <c r="Q22" s="26">
        <v>1.8196078537497</v>
      </c>
      <c r="R22" s="26">
        <v>7.2931015653752835</v>
      </c>
      <c r="S22" s="26">
        <v>9.756070993016808</v>
      </c>
      <c r="T22" s="26">
        <v>20.205339100228606</v>
      </c>
      <c r="U22" s="26">
        <v>3.1494726823725983</v>
      </c>
      <c r="V22" s="2">
        <v>68.62082959461749</v>
      </c>
      <c r="W22" s="27">
        <v>109.74126933635215</v>
      </c>
      <c r="X22" s="28">
        <v>10.17076089096891</v>
      </c>
      <c r="Y22" s="4">
        <v>119.91203022732105</v>
      </c>
    </row>
    <row r="23" spans="1:25" ht="15">
      <c r="A23" s="36">
        <v>2020</v>
      </c>
      <c r="B23" s="37">
        <v>5</v>
      </c>
      <c r="C23" s="37" t="s">
        <v>46</v>
      </c>
      <c r="D23" s="37" t="s">
        <v>51</v>
      </c>
      <c r="E23" s="34" t="s">
        <v>210</v>
      </c>
      <c r="F23" s="37" t="s">
        <v>48</v>
      </c>
      <c r="G23" s="38" t="s">
        <v>52</v>
      </c>
      <c r="H23" s="25">
        <v>34.82147828187785</v>
      </c>
      <c r="I23" s="26">
        <v>123.835569198451</v>
      </c>
      <c r="J23" s="2">
        <v>158.65704748032886</v>
      </c>
      <c r="K23" s="25">
        <v>34.48841540020004</v>
      </c>
      <c r="L23" s="26">
        <v>15.23901664174101</v>
      </c>
      <c r="M23" s="2">
        <v>49.72743204194105</v>
      </c>
      <c r="N23" s="25">
        <v>36.6819832558765</v>
      </c>
      <c r="O23" s="26">
        <v>137.54951778591928</v>
      </c>
      <c r="P23" s="26">
        <v>21.84306043613453</v>
      </c>
      <c r="Q23" s="26">
        <v>23.123495116658834</v>
      </c>
      <c r="R23" s="26">
        <v>52.092555282204636</v>
      </c>
      <c r="S23" s="26">
        <v>72.43797476678347</v>
      </c>
      <c r="T23" s="26">
        <v>79.3877123453587</v>
      </c>
      <c r="U23" s="26">
        <v>18.135090191327322</v>
      </c>
      <c r="V23" s="2">
        <v>441.2513891802633</v>
      </c>
      <c r="W23" s="27">
        <v>649.6358687025332</v>
      </c>
      <c r="X23" s="28">
        <v>60.207343614428424</v>
      </c>
      <c r="Y23" s="4">
        <v>709.8432123169616</v>
      </c>
    </row>
    <row r="24" spans="1:25" ht="15">
      <c r="A24" s="36">
        <v>2020</v>
      </c>
      <c r="B24" s="37">
        <v>5</v>
      </c>
      <c r="C24" s="37" t="s">
        <v>46</v>
      </c>
      <c r="D24" s="37" t="s">
        <v>51</v>
      </c>
      <c r="E24" s="34" t="s">
        <v>211</v>
      </c>
      <c r="F24" s="37" t="s">
        <v>48</v>
      </c>
      <c r="G24" s="38" t="s">
        <v>53</v>
      </c>
      <c r="H24" s="25">
        <v>14.53402125612927</v>
      </c>
      <c r="I24" s="26">
        <v>81.81008637738319</v>
      </c>
      <c r="J24" s="2">
        <v>96.34410763351245</v>
      </c>
      <c r="K24" s="25">
        <v>39.3782548551338</v>
      </c>
      <c r="L24" s="26">
        <v>6.106123364267219</v>
      </c>
      <c r="M24" s="2">
        <v>45.484378219401016</v>
      </c>
      <c r="N24" s="25">
        <v>67.67205987990401</v>
      </c>
      <c r="O24" s="26">
        <v>42.507344172331564</v>
      </c>
      <c r="P24" s="26">
        <v>9.963315684690437</v>
      </c>
      <c r="Q24" s="26">
        <v>4.73012549954025</v>
      </c>
      <c r="R24" s="26">
        <v>22.53919246874044</v>
      </c>
      <c r="S24" s="26">
        <v>50.50484364524641</v>
      </c>
      <c r="T24" s="26">
        <v>65.74921399650968</v>
      </c>
      <c r="U24" s="26">
        <v>16.730505740618682</v>
      </c>
      <c r="V24" s="2">
        <v>280.39660108758153</v>
      </c>
      <c r="W24" s="27">
        <v>422.225086940495</v>
      </c>
      <c r="X24" s="28">
        <v>39.13133147517955</v>
      </c>
      <c r="Y24" s="4">
        <v>461.3564184156745</v>
      </c>
    </row>
    <row r="25" spans="1:25" ht="15">
      <c r="A25" s="36">
        <v>2020</v>
      </c>
      <c r="B25" s="37">
        <v>5</v>
      </c>
      <c r="C25" s="37" t="s">
        <v>46</v>
      </c>
      <c r="D25" s="37" t="s">
        <v>51</v>
      </c>
      <c r="E25" s="34" t="s">
        <v>212</v>
      </c>
      <c r="F25" s="37" t="s">
        <v>48</v>
      </c>
      <c r="G25" s="38" t="s">
        <v>54</v>
      </c>
      <c r="H25" s="25">
        <v>11.636770314313964</v>
      </c>
      <c r="I25" s="26">
        <v>3.6393417744668266</v>
      </c>
      <c r="J25" s="2">
        <v>15.27611208878079</v>
      </c>
      <c r="K25" s="25">
        <v>15.552932939806814</v>
      </c>
      <c r="L25" s="26">
        <v>8.89246699165991</v>
      </c>
      <c r="M25" s="2">
        <v>24.445399931466724</v>
      </c>
      <c r="N25" s="25">
        <v>14.144532922660897</v>
      </c>
      <c r="O25" s="26">
        <v>71.18664991689722</v>
      </c>
      <c r="P25" s="26">
        <v>7.151328896265551</v>
      </c>
      <c r="Q25" s="26">
        <v>2.5324403111725067</v>
      </c>
      <c r="R25" s="26">
        <v>19.48924158296222</v>
      </c>
      <c r="S25" s="26">
        <v>23.377949813425055</v>
      </c>
      <c r="T25" s="26">
        <v>29.756720115863246</v>
      </c>
      <c r="U25" s="26">
        <v>5.99680182889937</v>
      </c>
      <c r="V25" s="2">
        <v>173.6356653881461</v>
      </c>
      <c r="W25" s="27">
        <v>213.35717740839357</v>
      </c>
      <c r="X25" s="28">
        <v>19.773190840908637</v>
      </c>
      <c r="Y25" s="4">
        <v>233.1303682493022</v>
      </c>
    </row>
    <row r="26" spans="1:25" ht="15">
      <c r="A26" s="36">
        <v>2020</v>
      </c>
      <c r="B26" s="37">
        <v>5</v>
      </c>
      <c r="C26" s="37" t="s">
        <v>46</v>
      </c>
      <c r="D26" s="37" t="s">
        <v>51</v>
      </c>
      <c r="E26" s="34" t="s">
        <v>213</v>
      </c>
      <c r="F26" s="37" t="s">
        <v>48</v>
      </c>
      <c r="G26" s="38" t="s">
        <v>55</v>
      </c>
      <c r="H26" s="25">
        <v>51.28355020938343</v>
      </c>
      <c r="I26" s="26">
        <v>512.772506976898</v>
      </c>
      <c r="J26" s="2">
        <v>564.0560571862814</v>
      </c>
      <c r="K26" s="25">
        <v>3.574290214676802</v>
      </c>
      <c r="L26" s="26">
        <v>10.443164878953507</v>
      </c>
      <c r="M26" s="2">
        <v>14.017455093630309</v>
      </c>
      <c r="N26" s="25">
        <v>17.23067980582926</v>
      </c>
      <c r="O26" s="26">
        <v>25.63243201980278</v>
      </c>
      <c r="P26" s="26">
        <v>5.234024893989334</v>
      </c>
      <c r="Q26" s="26">
        <v>2.1003227006004797</v>
      </c>
      <c r="R26" s="26">
        <v>13.121648375635983</v>
      </c>
      <c r="S26" s="26">
        <v>50.60321612309849</v>
      </c>
      <c r="T26" s="26">
        <v>28.3439977272105</v>
      </c>
      <c r="U26" s="26">
        <v>7.477000217501923</v>
      </c>
      <c r="V26" s="2">
        <v>149.74332186366874</v>
      </c>
      <c r="W26" s="27">
        <v>727.8168341435804</v>
      </c>
      <c r="X26" s="28">
        <v>67.45849324113492</v>
      </c>
      <c r="Y26" s="4">
        <v>795.2753273847153</v>
      </c>
    </row>
    <row r="27" spans="1:25" ht="15">
      <c r="A27" s="36">
        <v>2020</v>
      </c>
      <c r="B27" s="37">
        <v>5</v>
      </c>
      <c r="C27" s="37" t="s">
        <v>56</v>
      </c>
      <c r="D27" s="37" t="s">
        <v>57</v>
      </c>
      <c r="E27" s="34" t="s">
        <v>214</v>
      </c>
      <c r="F27" s="37" t="s">
        <v>58</v>
      </c>
      <c r="G27" s="38" t="s">
        <v>59</v>
      </c>
      <c r="H27" s="25">
        <v>53.154809719537205</v>
      </c>
      <c r="I27" s="26">
        <v>28.16735068991334</v>
      </c>
      <c r="J27" s="2">
        <v>81.32216040945055</v>
      </c>
      <c r="K27" s="25">
        <v>13.77208172800403</v>
      </c>
      <c r="L27" s="26">
        <v>36.47753749385899</v>
      </c>
      <c r="M27" s="2">
        <v>50.24961922186302</v>
      </c>
      <c r="N27" s="25">
        <v>495.0540869707107</v>
      </c>
      <c r="O27" s="26">
        <v>45.56326236142489</v>
      </c>
      <c r="P27" s="26">
        <v>7.960910632687028</v>
      </c>
      <c r="Q27" s="26">
        <v>4.421062667369049</v>
      </c>
      <c r="R27" s="26">
        <v>20.485976930238085</v>
      </c>
      <c r="S27" s="26">
        <v>56.83354690505698</v>
      </c>
      <c r="T27" s="26">
        <v>56.1415231229041</v>
      </c>
      <c r="U27" s="26">
        <v>10.081444510993038</v>
      </c>
      <c r="V27" s="2">
        <v>696.5418141013839</v>
      </c>
      <c r="W27" s="27">
        <v>828.1135937326974</v>
      </c>
      <c r="X27" s="28">
        <v>76.74629044276492</v>
      </c>
      <c r="Y27" s="4">
        <v>904.8598841754623</v>
      </c>
    </row>
    <row r="28" spans="1:25" ht="15">
      <c r="A28" s="36">
        <v>2020</v>
      </c>
      <c r="B28" s="37">
        <v>5</v>
      </c>
      <c r="C28" s="37" t="s">
        <v>56</v>
      </c>
      <c r="D28" s="37" t="s">
        <v>60</v>
      </c>
      <c r="E28" s="34" t="s">
        <v>215</v>
      </c>
      <c r="F28" s="37" t="s">
        <v>58</v>
      </c>
      <c r="G28" s="38" t="s">
        <v>61</v>
      </c>
      <c r="H28" s="25">
        <v>25.500284594649333</v>
      </c>
      <c r="I28" s="26">
        <v>12.078758093988913</v>
      </c>
      <c r="J28" s="2">
        <v>37.579042688638246</v>
      </c>
      <c r="K28" s="25">
        <v>1.8440165771988506</v>
      </c>
      <c r="L28" s="26">
        <v>7.7211565196544</v>
      </c>
      <c r="M28" s="2">
        <v>9.56517309685325</v>
      </c>
      <c r="N28" s="25">
        <v>86.67282505764042</v>
      </c>
      <c r="O28" s="26">
        <v>9.665039455507124</v>
      </c>
      <c r="P28" s="26">
        <v>1.8391441198357248</v>
      </c>
      <c r="Q28" s="26">
        <v>0.8853262448073036</v>
      </c>
      <c r="R28" s="26">
        <v>3.405861004589697</v>
      </c>
      <c r="S28" s="26">
        <v>10.53080857283093</v>
      </c>
      <c r="T28" s="26">
        <v>11.682506874912562</v>
      </c>
      <c r="U28" s="26">
        <v>1.9816027406137189</v>
      </c>
      <c r="V28" s="2">
        <v>126.66311407073749</v>
      </c>
      <c r="W28" s="27">
        <v>173.807329856229</v>
      </c>
      <c r="X28" s="28">
        <v>16.10808414759693</v>
      </c>
      <c r="Y28" s="4">
        <v>189.91541400382593</v>
      </c>
    </row>
    <row r="29" spans="1:25" ht="15">
      <c r="A29" s="36">
        <v>2020</v>
      </c>
      <c r="B29" s="37">
        <v>5</v>
      </c>
      <c r="C29" s="37" t="s">
        <v>56</v>
      </c>
      <c r="D29" s="37" t="s">
        <v>47</v>
      </c>
      <c r="E29" s="34" t="s">
        <v>216</v>
      </c>
      <c r="F29" s="37" t="s">
        <v>58</v>
      </c>
      <c r="G29" s="38" t="s">
        <v>62</v>
      </c>
      <c r="H29" s="25">
        <v>4.326548588568987</v>
      </c>
      <c r="I29" s="26">
        <v>0</v>
      </c>
      <c r="J29" s="2">
        <v>4.326548588568987</v>
      </c>
      <c r="K29" s="25">
        <v>6.043224434067172</v>
      </c>
      <c r="L29" s="26">
        <v>2.625497846746038</v>
      </c>
      <c r="M29" s="2">
        <v>8.66872228081321</v>
      </c>
      <c r="N29" s="25">
        <v>14.318432305184158</v>
      </c>
      <c r="O29" s="26">
        <v>25.617203415526475</v>
      </c>
      <c r="P29" s="26">
        <v>5.135529339189056</v>
      </c>
      <c r="Q29" s="26">
        <v>3.4754146085132156</v>
      </c>
      <c r="R29" s="26">
        <v>12.663528771538893</v>
      </c>
      <c r="S29" s="26">
        <v>12.93972667941119</v>
      </c>
      <c r="T29" s="26">
        <v>17.062729296762427</v>
      </c>
      <c r="U29" s="26">
        <v>4.859627302659929</v>
      </c>
      <c r="V29" s="2">
        <v>96.07219171878535</v>
      </c>
      <c r="W29" s="27">
        <v>109.06746258816754</v>
      </c>
      <c r="X29" s="28">
        <v>10.10787227862421</v>
      </c>
      <c r="Y29" s="4">
        <v>119.17533486679176</v>
      </c>
    </row>
    <row r="30" spans="1:25" ht="15">
      <c r="A30" s="36">
        <v>2020</v>
      </c>
      <c r="B30" s="37">
        <v>5</v>
      </c>
      <c r="C30" s="37" t="s">
        <v>56</v>
      </c>
      <c r="D30" s="37" t="s">
        <v>63</v>
      </c>
      <c r="E30" s="34" t="s">
        <v>217</v>
      </c>
      <c r="F30" s="37" t="s">
        <v>58</v>
      </c>
      <c r="G30" s="38" t="s">
        <v>64</v>
      </c>
      <c r="H30" s="25">
        <v>90.52723236262287</v>
      </c>
      <c r="I30" s="26">
        <v>819.2530009538408</v>
      </c>
      <c r="J30" s="2">
        <v>909.7802333164636</v>
      </c>
      <c r="K30" s="25">
        <v>13.17179852594432</v>
      </c>
      <c r="L30" s="26">
        <v>5.008677824373391</v>
      </c>
      <c r="M30" s="2">
        <v>18.18047635031771</v>
      </c>
      <c r="N30" s="25">
        <v>13.952384504075551</v>
      </c>
      <c r="O30" s="26">
        <v>52.48372403265274</v>
      </c>
      <c r="P30" s="26">
        <v>7.518204833765773</v>
      </c>
      <c r="Q30" s="26">
        <v>4.23080572879023</v>
      </c>
      <c r="R30" s="26">
        <v>19.730297611405497</v>
      </c>
      <c r="S30" s="26">
        <v>71.77920405442633</v>
      </c>
      <c r="T30" s="26">
        <v>35.72239474388554</v>
      </c>
      <c r="U30" s="26">
        <v>10.70721678504845</v>
      </c>
      <c r="V30" s="2">
        <v>216.12423229405007</v>
      </c>
      <c r="W30" s="27">
        <v>1144.0849419608314</v>
      </c>
      <c r="X30" s="28">
        <v>106.04105911719112</v>
      </c>
      <c r="Y30" s="4">
        <v>1250.1260010780225</v>
      </c>
    </row>
    <row r="31" spans="1:25" ht="15">
      <c r="A31" s="36">
        <v>2020</v>
      </c>
      <c r="B31" s="37">
        <v>5</v>
      </c>
      <c r="C31" s="37" t="s">
        <v>56</v>
      </c>
      <c r="D31" s="37" t="s">
        <v>47</v>
      </c>
      <c r="E31" s="34" t="s">
        <v>218</v>
      </c>
      <c r="F31" s="37" t="s">
        <v>58</v>
      </c>
      <c r="G31" s="38" t="s">
        <v>65</v>
      </c>
      <c r="H31" s="25">
        <v>37.96445353409995</v>
      </c>
      <c r="I31" s="26">
        <v>4.3968381603975</v>
      </c>
      <c r="J31" s="2">
        <v>42.36129169449745</v>
      </c>
      <c r="K31" s="25">
        <v>4.751901183555395</v>
      </c>
      <c r="L31" s="26">
        <v>12.215710754256234</v>
      </c>
      <c r="M31" s="2">
        <v>16.96761193781163</v>
      </c>
      <c r="N31" s="25">
        <v>26.66373299327148</v>
      </c>
      <c r="O31" s="26">
        <v>33.529068551376746</v>
      </c>
      <c r="P31" s="26">
        <v>7.683040403352666</v>
      </c>
      <c r="Q31" s="26">
        <v>3.6582904299198513</v>
      </c>
      <c r="R31" s="26">
        <v>13.550554431241206</v>
      </c>
      <c r="S31" s="26">
        <v>21.29605797952545</v>
      </c>
      <c r="T31" s="26">
        <v>37.4751140728409</v>
      </c>
      <c r="U31" s="26">
        <v>6.625096838980409</v>
      </c>
      <c r="V31" s="2">
        <v>150.4809557005087</v>
      </c>
      <c r="W31" s="27">
        <v>209.80985933281778</v>
      </c>
      <c r="X31" s="28">
        <v>19.44475827466245</v>
      </c>
      <c r="Y31" s="4">
        <v>229.25461760748024</v>
      </c>
    </row>
    <row r="32" spans="1:25" ht="15">
      <c r="A32" s="36">
        <v>2020</v>
      </c>
      <c r="B32" s="37">
        <v>5</v>
      </c>
      <c r="C32" s="37" t="s">
        <v>56</v>
      </c>
      <c r="D32" s="37" t="s">
        <v>47</v>
      </c>
      <c r="E32" s="34" t="s">
        <v>219</v>
      </c>
      <c r="F32" s="37" t="s">
        <v>58</v>
      </c>
      <c r="G32" s="38" t="s">
        <v>66</v>
      </c>
      <c r="H32" s="25">
        <v>87.62713778973988</v>
      </c>
      <c r="I32" s="26">
        <v>49.724868831281285</v>
      </c>
      <c r="J32" s="2">
        <v>137.35200662102116</v>
      </c>
      <c r="K32" s="25">
        <v>7.561859925510897</v>
      </c>
      <c r="L32" s="26">
        <v>4.436619014158878</v>
      </c>
      <c r="M32" s="2">
        <v>11.998478939669775</v>
      </c>
      <c r="N32" s="25">
        <v>30.60201414652425</v>
      </c>
      <c r="O32" s="26">
        <v>14.952839857173176</v>
      </c>
      <c r="P32" s="26">
        <v>2.1187850606965144</v>
      </c>
      <c r="Q32" s="26">
        <v>0.8863158100659195</v>
      </c>
      <c r="R32" s="26">
        <v>5.428783274319599</v>
      </c>
      <c r="S32" s="26">
        <v>11.860189372327227</v>
      </c>
      <c r="T32" s="26">
        <v>14.383133778468496</v>
      </c>
      <c r="U32" s="26">
        <v>2.5161710882525457</v>
      </c>
      <c r="V32" s="2">
        <v>82.74823238782773</v>
      </c>
      <c r="W32" s="27">
        <v>232.0987179485187</v>
      </c>
      <c r="X32" s="28">
        <v>21.51176843353334</v>
      </c>
      <c r="Y32" s="4">
        <v>253.61048638205204</v>
      </c>
    </row>
    <row r="33" spans="1:25" ht="15">
      <c r="A33" s="36">
        <v>2020</v>
      </c>
      <c r="B33" s="37">
        <v>5</v>
      </c>
      <c r="C33" s="37" t="s">
        <v>56</v>
      </c>
      <c r="D33" s="37" t="s">
        <v>63</v>
      </c>
      <c r="E33" s="34" t="s">
        <v>220</v>
      </c>
      <c r="F33" s="37" t="s">
        <v>58</v>
      </c>
      <c r="G33" s="38" t="s">
        <v>67</v>
      </c>
      <c r="H33" s="25">
        <v>37.534464176455764</v>
      </c>
      <c r="I33" s="26">
        <v>802.775249546857</v>
      </c>
      <c r="J33" s="2">
        <v>840.3097137233128</v>
      </c>
      <c r="K33" s="25">
        <v>21.432843521328724</v>
      </c>
      <c r="L33" s="26">
        <v>4.5587314926643145</v>
      </c>
      <c r="M33" s="2">
        <v>25.99157501399304</v>
      </c>
      <c r="N33" s="25">
        <v>28.13493779805153</v>
      </c>
      <c r="O33" s="26">
        <v>84.50647845348277</v>
      </c>
      <c r="P33" s="26">
        <v>17.49872067706849</v>
      </c>
      <c r="Q33" s="26">
        <v>8.738936123501874</v>
      </c>
      <c r="R33" s="26">
        <v>46.77387612200127</v>
      </c>
      <c r="S33" s="26">
        <v>92.64047376864603</v>
      </c>
      <c r="T33" s="26">
        <v>44.39540098675455</v>
      </c>
      <c r="U33" s="26">
        <v>17.343037507801558</v>
      </c>
      <c r="V33" s="2">
        <v>340.0318614373081</v>
      </c>
      <c r="W33" s="27">
        <v>1206.333150174614</v>
      </c>
      <c r="X33" s="28">
        <v>111.80884574421526</v>
      </c>
      <c r="Y33" s="4">
        <v>1318.1419959188293</v>
      </c>
    </row>
    <row r="34" spans="1:25" ht="15">
      <c r="A34" s="36">
        <v>2020</v>
      </c>
      <c r="B34" s="37">
        <v>5</v>
      </c>
      <c r="C34" s="37" t="s">
        <v>56</v>
      </c>
      <c r="D34" s="37" t="s">
        <v>57</v>
      </c>
      <c r="E34" s="34" t="s">
        <v>221</v>
      </c>
      <c r="F34" s="37" t="s">
        <v>58</v>
      </c>
      <c r="G34" s="38" t="s">
        <v>68</v>
      </c>
      <c r="H34" s="25">
        <v>20.021032486917505</v>
      </c>
      <c r="I34" s="26">
        <v>2.658149956421738</v>
      </c>
      <c r="J34" s="2">
        <v>22.679182443339243</v>
      </c>
      <c r="K34" s="25">
        <v>0.3535367030806362</v>
      </c>
      <c r="L34" s="26">
        <v>9.2746320691979</v>
      </c>
      <c r="M34" s="2">
        <v>9.628168772278535</v>
      </c>
      <c r="N34" s="25">
        <v>5.464791536637766</v>
      </c>
      <c r="O34" s="26">
        <v>23.726852796761953</v>
      </c>
      <c r="P34" s="26">
        <v>5.503377267982603</v>
      </c>
      <c r="Q34" s="26">
        <v>4.580447713902101</v>
      </c>
      <c r="R34" s="26">
        <v>10.245822999854306</v>
      </c>
      <c r="S34" s="26">
        <v>12.85219076014601</v>
      </c>
      <c r="T34" s="26">
        <v>22.256111788440037</v>
      </c>
      <c r="U34" s="26">
        <v>7.07964753409708</v>
      </c>
      <c r="V34" s="2">
        <v>91.70924239782185</v>
      </c>
      <c r="W34" s="27">
        <v>124.01659361343965</v>
      </c>
      <c r="X34" s="28">
        <v>11.493566292476677</v>
      </c>
      <c r="Y34" s="4">
        <v>135.51015990591634</v>
      </c>
    </row>
    <row r="35" spans="1:25" ht="15">
      <c r="A35" s="36">
        <v>2020</v>
      </c>
      <c r="B35" s="37">
        <v>5</v>
      </c>
      <c r="C35" s="37" t="s">
        <v>56</v>
      </c>
      <c r="D35" s="37" t="s">
        <v>57</v>
      </c>
      <c r="E35" s="34" t="s">
        <v>222</v>
      </c>
      <c r="F35" s="37" t="s">
        <v>58</v>
      </c>
      <c r="G35" s="38" t="s">
        <v>69</v>
      </c>
      <c r="H35" s="25">
        <v>13.509031101131606</v>
      </c>
      <c r="I35" s="26">
        <v>1.2619935876036799</v>
      </c>
      <c r="J35" s="2">
        <v>14.771024688735286</v>
      </c>
      <c r="K35" s="25">
        <v>1.481987875748449</v>
      </c>
      <c r="L35" s="26">
        <v>2.906765213392256</v>
      </c>
      <c r="M35" s="2">
        <v>4.388753089140705</v>
      </c>
      <c r="N35" s="25">
        <v>2.9087938818277688</v>
      </c>
      <c r="O35" s="26">
        <v>10.93212858005708</v>
      </c>
      <c r="P35" s="26">
        <v>2.6976123343067653</v>
      </c>
      <c r="Q35" s="26">
        <v>1.456230286625062</v>
      </c>
      <c r="R35" s="26">
        <v>5.172130308006497</v>
      </c>
      <c r="S35" s="26">
        <v>7.79820537836894</v>
      </c>
      <c r="T35" s="26">
        <v>17.574571738623877</v>
      </c>
      <c r="U35" s="26">
        <v>3.687548414631965</v>
      </c>
      <c r="V35" s="2">
        <v>52.227220922447955</v>
      </c>
      <c r="W35" s="27">
        <v>71.38699870032394</v>
      </c>
      <c r="X35" s="28">
        <v>6.615988082410298</v>
      </c>
      <c r="Y35" s="4">
        <v>78.00298678273424</v>
      </c>
    </row>
    <row r="36" spans="1:25" ht="15">
      <c r="A36" s="36">
        <v>2020</v>
      </c>
      <c r="B36" s="37">
        <v>5</v>
      </c>
      <c r="C36" s="37" t="s">
        <v>56</v>
      </c>
      <c r="D36" s="37" t="s">
        <v>57</v>
      </c>
      <c r="E36" s="34" t="s">
        <v>223</v>
      </c>
      <c r="F36" s="37" t="s">
        <v>58</v>
      </c>
      <c r="G36" s="38" t="s">
        <v>70</v>
      </c>
      <c r="H36" s="25">
        <v>60.541284923762774</v>
      </c>
      <c r="I36" s="26">
        <v>3.558512795232474</v>
      </c>
      <c r="J36" s="2">
        <v>64.09979771899525</v>
      </c>
      <c r="K36" s="25">
        <v>4.898304762641255</v>
      </c>
      <c r="L36" s="26">
        <v>15.39851563535114</v>
      </c>
      <c r="M36" s="2">
        <v>20.296820397992395</v>
      </c>
      <c r="N36" s="25">
        <v>6.282106323089824</v>
      </c>
      <c r="O36" s="26">
        <v>31.088515384314423</v>
      </c>
      <c r="P36" s="26">
        <v>7.077088211047355</v>
      </c>
      <c r="Q36" s="26">
        <v>4.005611725666309</v>
      </c>
      <c r="R36" s="26">
        <v>13.82297785978342</v>
      </c>
      <c r="S36" s="26">
        <v>20.88743297326791</v>
      </c>
      <c r="T36" s="26">
        <v>55.687036738403236</v>
      </c>
      <c r="U36" s="26">
        <v>12.573296273961246</v>
      </c>
      <c r="V36" s="2">
        <v>151.42406548953372</v>
      </c>
      <c r="W36" s="27">
        <v>235.82068360652138</v>
      </c>
      <c r="X36" s="28">
        <v>21.855669436681275</v>
      </c>
      <c r="Y36" s="4">
        <v>257.67635304320265</v>
      </c>
    </row>
    <row r="37" spans="1:25" ht="15">
      <c r="A37" s="36">
        <v>2020</v>
      </c>
      <c r="B37" s="37">
        <v>5</v>
      </c>
      <c r="C37" s="37" t="s">
        <v>71</v>
      </c>
      <c r="D37" s="37" t="s">
        <v>72</v>
      </c>
      <c r="E37" s="34" t="s">
        <v>224</v>
      </c>
      <c r="F37" s="37" t="s">
        <v>73</v>
      </c>
      <c r="G37" s="38" t="s">
        <v>74</v>
      </c>
      <c r="H37" s="25">
        <v>31.475828235504096</v>
      </c>
      <c r="I37" s="26">
        <v>0</v>
      </c>
      <c r="J37" s="2">
        <v>31.475828235504096</v>
      </c>
      <c r="K37" s="25">
        <v>1.5785271807788466</v>
      </c>
      <c r="L37" s="26">
        <v>16.803902953821</v>
      </c>
      <c r="M37" s="2">
        <v>18.382430134599847</v>
      </c>
      <c r="N37" s="25">
        <v>5.92820980435165</v>
      </c>
      <c r="O37" s="26">
        <v>22.63097764040562</v>
      </c>
      <c r="P37" s="26">
        <v>4.935638814919547</v>
      </c>
      <c r="Q37" s="26">
        <v>2.8799408502690147</v>
      </c>
      <c r="R37" s="26">
        <v>9.669135610584085</v>
      </c>
      <c r="S37" s="26">
        <v>10.892026589748937</v>
      </c>
      <c r="T37" s="26">
        <v>22.87566022473778</v>
      </c>
      <c r="U37" s="26">
        <v>3.5460942160593447</v>
      </c>
      <c r="V37" s="2">
        <v>83.35768375107598</v>
      </c>
      <c r="W37" s="27">
        <v>133.21594212117992</v>
      </c>
      <c r="X37" s="28">
        <v>12.346379820248442</v>
      </c>
      <c r="Y37" s="4">
        <v>145.56232194142837</v>
      </c>
    </row>
    <row r="38" spans="1:25" ht="15">
      <c r="A38" s="36">
        <v>2020</v>
      </c>
      <c r="B38" s="37">
        <v>5</v>
      </c>
      <c r="C38" s="37" t="s">
        <v>71</v>
      </c>
      <c r="D38" s="37" t="s">
        <v>75</v>
      </c>
      <c r="E38" s="34" t="s">
        <v>225</v>
      </c>
      <c r="F38" s="37" t="s">
        <v>73</v>
      </c>
      <c r="G38" s="38" t="s">
        <v>76</v>
      </c>
      <c r="H38" s="25">
        <v>25.696021509801078</v>
      </c>
      <c r="I38" s="26">
        <v>1.0307163770248629</v>
      </c>
      <c r="J38" s="2">
        <v>26.72673788682594</v>
      </c>
      <c r="K38" s="25">
        <v>2.5478560627068054</v>
      </c>
      <c r="L38" s="26">
        <v>2.6504387608417845</v>
      </c>
      <c r="M38" s="2">
        <v>5.19829482354859</v>
      </c>
      <c r="N38" s="25">
        <v>3.3013755649472563</v>
      </c>
      <c r="O38" s="26">
        <v>11.294708448155681</v>
      </c>
      <c r="P38" s="26">
        <v>2.3403697528233964</v>
      </c>
      <c r="Q38" s="26">
        <v>0.8173563365538684</v>
      </c>
      <c r="R38" s="26">
        <v>7.842937024737033</v>
      </c>
      <c r="S38" s="26">
        <v>6.720072879135717</v>
      </c>
      <c r="T38" s="26">
        <v>14.073575624694547</v>
      </c>
      <c r="U38" s="26">
        <v>2.497995599181257</v>
      </c>
      <c r="V38" s="2">
        <v>48.88839123022876</v>
      </c>
      <c r="W38" s="27">
        <v>80.81342394060329</v>
      </c>
      <c r="X38" s="28">
        <v>7.489769968139924</v>
      </c>
      <c r="Y38" s="4">
        <v>88.30319390874321</v>
      </c>
    </row>
    <row r="39" spans="1:25" ht="15">
      <c r="A39" s="36">
        <v>2020</v>
      </c>
      <c r="B39" s="37">
        <v>5</v>
      </c>
      <c r="C39" s="37" t="s">
        <v>71</v>
      </c>
      <c r="D39" s="37" t="s">
        <v>72</v>
      </c>
      <c r="E39" s="34" t="s">
        <v>226</v>
      </c>
      <c r="F39" s="37" t="s">
        <v>73</v>
      </c>
      <c r="G39" s="38" t="s">
        <v>77</v>
      </c>
      <c r="H39" s="25">
        <v>17.082209585913997</v>
      </c>
      <c r="I39" s="26">
        <v>13.355776278694357</v>
      </c>
      <c r="J39" s="2">
        <v>30.437985864608354</v>
      </c>
      <c r="K39" s="25">
        <v>0.8159716843122908</v>
      </c>
      <c r="L39" s="26">
        <v>4.050950632672607</v>
      </c>
      <c r="M39" s="2">
        <v>4.866922316984898</v>
      </c>
      <c r="N39" s="25">
        <v>2.5531256638874984</v>
      </c>
      <c r="O39" s="26">
        <v>6.680235385227427</v>
      </c>
      <c r="P39" s="26">
        <v>3.057655507750482</v>
      </c>
      <c r="Q39" s="26">
        <v>1.5456179142797222</v>
      </c>
      <c r="R39" s="26">
        <v>5.335340522446536</v>
      </c>
      <c r="S39" s="26">
        <v>10.67029586062087</v>
      </c>
      <c r="T39" s="26">
        <v>24.7930716989856</v>
      </c>
      <c r="U39" s="26">
        <v>2.6516605873629318</v>
      </c>
      <c r="V39" s="2">
        <v>57.28700314056107</v>
      </c>
      <c r="W39" s="27">
        <v>92.59191132215432</v>
      </c>
      <c r="X39" s="28">
        <v>8.581377407033958</v>
      </c>
      <c r="Y39" s="4">
        <v>101.17328872918827</v>
      </c>
    </row>
    <row r="40" spans="1:25" ht="15">
      <c r="A40" s="36">
        <v>2020</v>
      </c>
      <c r="B40" s="37">
        <v>5</v>
      </c>
      <c r="C40" s="37" t="s">
        <v>71</v>
      </c>
      <c r="D40" s="37" t="s">
        <v>72</v>
      </c>
      <c r="E40" s="34" t="s">
        <v>227</v>
      </c>
      <c r="F40" s="37" t="s">
        <v>73</v>
      </c>
      <c r="G40" s="38" t="s">
        <v>78</v>
      </c>
      <c r="H40" s="25">
        <v>6.340405905172413</v>
      </c>
      <c r="I40" s="26">
        <v>0</v>
      </c>
      <c r="J40" s="2">
        <v>6.340405905172413</v>
      </c>
      <c r="K40" s="25">
        <v>0.9431953655084468</v>
      </c>
      <c r="L40" s="26">
        <v>4.147425783686033</v>
      </c>
      <c r="M40" s="2">
        <v>5.0906211491944795</v>
      </c>
      <c r="N40" s="25">
        <v>3.3226093051788417</v>
      </c>
      <c r="O40" s="26">
        <v>11.599180178689885</v>
      </c>
      <c r="P40" s="26">
        <v>3.747525538275058</v>
      </c>
      <c r="Q40" s="26">
        <v>2.0795309816878293</v>
      </c>
      <c r="R40" s="26">
        <v>6.2222623263388765</v>
      </c>
      <c r="S40" s="26">
        <v>8.689970140316388</v>
      </c>
      <c r="T40" s="26">
        <v>18.187338530810173</v>
      </c>
      <c r="U40" s="26">
        <v>2.9715542047028114</v>
      </c>
      <c r="V40" s="2">
        <v>56.81997120599986</v>
      </c>
      <c r="W40" s="27">
        <v>68.25099826036674</v>
      </c>
      <c r="X40" s="28">
        <v>6.325241683756564</v>
      </c>
      <c r="Y40" s="4">
        <v>74.5762399441233</v>
      </c>
    </row>
    <row r="41" spans="1:25" ht="15">
      <c r="A41" s="36">
        <v>2020</v>
      </c>
      <c r="B41" s="37">
        <v>5</v>
      </c>
      <c r="C41" s="37" t="s">
        <v>71</v>
      </c>
      <c r="D41" s="37" t="s">
        <v>60</v>
      </c>
      <c r="E41" s="34" t="s">
        <v>228</v>
      </c>
      <c r="F41" s="37" t="s">
        <v>73</v>
      </c>
      <c r="G41" s="38" t="s">
        <v>79</v>
      </c>
      <c r="H41" s="25">
        <v>10.715790850325845</v>
      </c>
      <c r="I41" s="26">
        <v>0</v>
      </c>
      <c r="J41" s="2">
        <v>10.715790850325845</v>
      </c>
      <c r="K41" s="25">
        <v>0.8768687772927837</v>
      </c>
      <c r="L41" s="26">
        <v>2.403377750035819</v>
      </c>
      <c r="M41" s="2">
        <v>3.280246527328603</v>
      </c>
      <c r="N41" s="25">
        <v>27.570085591651114</v>
      </c>
      <c r="O41" s="26">
        <v>1.4309817124933926</v>
      </c>
      <c r="P41" s="26">
        <v>0.4352378238459539</v>
      </c>
      <c r="Q41" s="26">
        <v>0.22946172942730747</v>
      </c>
      <c r="R41" s="26">
        <v>0.9574317880909263</v>
      </c>
      <c r="S41" s="26">
        <v>2.8326770356606676</v>
      </c>
      <c r="T41" s="26">
        <v>2.9662235005949995</v>
      </c>
      <c r="U41" s="26">
        <v>0.3560726285554933</v>
      </c>
      <c r="V41" s="2">
        <v>36.778171810319854</v>
      </c>
      <c r="W41" s="27">
        <v>50.77420918797431</v>
      </c>
      <c r="X41" s="28">
        <v>4.705646474955309</v>
      </c>
      <c r="Y41" s="4">
        <v>55.479855662929616</v>
      </c>
    </row>
    <row r="42" spans="1:25" ht="15">
      <c r="A42" s="36">
        <v>2020</v>
      </c>
      <c r="B42" s="37">
        <v>5</v>
      </c>
      <c r="C42" s="37" t="s">
        <v>71</v>
      </c>
      <c r="D42" s="37" t="s">
        <v>75</v>
      </c>
      <c r="E42" s="34" t="s">
        <v>229</v>
      </c>
      <c r="F42" s="37" t="s">
        <v>73</v>
      </c>
      <c r="G42" s="38" t="s">
        <v>80</v>
      </c>
      <c r="H42" s="25">
        <v>206.05824772664846</v>
      </c>
      <c r="I42" s="26">
        <v>8.260179053133584</v>
      </c>
      <c r="J42" s="2">
        <v>214.31842677978204</v>
      </c>
      <c r="K42" s="25">
        <v>27.578222208923748</v>
      </c>
      <c r="L42" s="26">
        <v>12.678536284562732</v>
      </c>
      <c r="M42" s="2">
        <v>40.25675849348648</v>
      </c>
      <c r="N42" s="25">
        <v>27.759491829555984</v>
      </c>
      <c r="O42" s="26">
        <v>73.15435877503911</v>
      </c>
      <c r="P42" s="26">
        <v>9.676875344810664</v>
      </c>
      <c r="Q42" s="26">
        <v>11.458813920697603</v>
      </c>
      <c r="R42" s="26">
        <v>23.030984504756226</v>
      </c>
      <c r="S42" s="26">
        <v>31.281842709713132</v>
      </c>
      <c r="T42" s="26">
        <v>28.196180218393064</v>
      </c>
      <c r="U42" s="26">
        <v>8.55465698888882</v>
      </c>
      <c r="V42" s="2">
        <v>213.1132042918546</v>
      </c>
      <c r="W42" s="27">
        <v>467.68838956512315</v>
      </c>
      <c r="X42" s="28">
        <v>43.34635839348478</v>
      </c>
      <c r="Y42" s="4">
        <v>511.0347479586079</v>
      </c>
    </row>
    <row r="43" spans="1:25" ht="15">
      <c r="A43" s="36">
        <v>2020</v>
      </c>
      <c r="B43" s="37">
        <v>5</v>
      </c>
      <c r="C43" s="37" t="s">
        <v>71</v>
      </c>
      <c r="D43" s="37" t="s">
        <v>75</v>
      </c>
      <c r="E43" s="34" t="s">
        <v>230</v>
      </c>
      <c r="F43" s="37" t="s">
        <v>73</v>
      </c>
      <c r="G43" s="38" t="s">
        <v>81</v>
      </c>
      <c r="H43" s="25">
        <v>84.04864763910905</v>
      </c>
      <c r="I43" s="26">
        <v>0</v>
      </c>
      <c r="J43" s="2">
        <v>84.04864763910905</v>
      </c>
      <c r="K43" s="25">
        <v>147.92558895420672</v>
      </c>
      <c r="L43" s="26">
        <v>52.26597843128164</v>
      </c>
      <c r="M43" s="2">
        <v>200.19156738548836</v>
      </c>
      <c r="N43" s="25">
        <v>11.479660061119413</v>
      </c>
      <c r="O43" s="26">
        <v>38.493798036262966</v>
      </c>
      <c r="P43" s="26">
        <v>5.156380370414652</v>
      </c>
      <c r="Q43" s="26">
        <v>5.184451785354644</v>
      </c>
      <c r="R43" s="26">
        <v>13.417958464616124</v>
      </c>
      <c r="S43" s="26">
        <v>25.11577995681743</v>
      </c>
      <c r="T43" s="26">
        <v>15.751877985977135</v>
      </c>
      <c r="U43" s="26">
        <v>5.268447979434382</v>
      </c>
      <c r="V43" s="2">
        <v>119.86835463999675</v>
      </c>
      <c r="W43" s="27">
        <v>404.1085696645942</v>
      </c>
      <c r="X43" s="28">
        <v>37.45466088874565</v>
      </c>
      <c r="Y43" s="4">
        <v>441.56323055333985</v>
      </c>
    </row>
    <row r="44" spans="1:25" ht="15">
      <c r="A44" s="36">
        <v>2020</v>
      </c>
      <c r="B44" s="37">
        <v>5</v>
      </c>
      <c r="C44" s="37" t="s">
        <v>71</v>
      </c>
      <c r="D44" s="37" t="s">
        <v>60</v>
      </c>
      <c r="E44" s="34" t="s">
        <v>231</v>
      </c>
      <c r="F44" s="37" t="s">
        <v>73</v>
      </c>
      <c r="G44" s="38" t="s">
        <v>82</v>
      </c>
      <c r="H44" s="25">
        <v>29.866799304764914</v>
      </c>
      <c r="I44" s="26">
        <v>3.348801686065091</v>
      </c>
      <c r="J44" s="2">
        <v>33.215600990830005</v>
      </c>
      <c r="K44" s="25">
        <v>5.701557927899114</v>
      </c>
      <c r="L44" s="26">
        <v>16.960351970974017</v>
      </c>
      <c r="M44" s="2">
        <v>22.66190989887313</v>
      </c>
      <c r="N44" s="25">
        <v>35.04509444917124</v>
      </c>
      <c r="O44" s="26">
        <v>52.90762711679272</v>
      </c>
      <c r="P44" s="26">
        <v>14.67816792039715</v>
      </c>
      <c r="Q44" s="26">
        <v>7.324460494974056</v>
      </c>
      <c r="R44" s="26">
        <v>38.08693649115085</v>
      </c>
      <c r="S44" s="26">
        <v>45.11650831398576</v>
      </c>
      <c r="T44" s="26">
        <v>83.04254758553026</v>
      </c>
      <c r="U44" s="26">
        <v>16.320006902412793</v>
      </c>
      <c r="V44" s="2">
        <v>292.52134927441483</v>
      </c>
      <c r="W44" s="27">
        <v>348.398860164118</v>
      </c>
      <c r="X44" s="28">
        <v>32.288235775962484</v>
      </c>
      <c r="Y44" s="4">
        <v>380.6870959400805</v>
      </c>
    </row>
    <row r="45" spans="1:25" ht="15">
      <c r="A45" s="36">
        <v>2020</v>
      </c>
      <c r="B45" s="37">
        <v>5</v>
      </c>
      <c r="C45" s="37" t="s">
        <v>71</v>
      </c>
      <c r="D45" s="37" t="s">
        <v>60</v>
      </c>
      <c r="E45" s="34" t="s">
        <v>232</v>
      </c>
      <c r="F45" s="37" t="s">
        <v>73</v>
      </c>
      <c r="G45" s="38" t="s">
        <v>83</v>
      </c>
      <c r="H45" s="25">
        <v>5.4992587584537045</v>
      </c>
      <c r="I45" s="26">
        <v>0</v>
      </c>
      <c r="J45" s="2">
        <v>5.4992587584537045</v>
      </c>
      <c r="K45" s="25">
        <v>0.2788346449244269</v>
      </c>
      <c r="L45" s="26">
        <v>4.2668298913032725</v>
      </c>
      <c r="M45" s="2">
        <v>4.545664536227699</v>
      </c>
      <c r="N45" s="25">
        <v>33.00278454464817</v>
      </c>
      <c r="O45" s="26">
        <v>2.9102207962364712</v>
      </c>
      <c r="P45" s="26">
        <v>0.9165502297806497</v>
      </c>
      <c r="Q45" s="26">
        <v>0.5146846221501287</v>
      </c>
      <c r="R45" s="26">
        <v>1.3722124943010447</v>
      </c>
      <c r="S45" s="26">
        <v>4.14451382516516</v>
      </c>
      <c r="T45" s="26">
        <v>5.76113714760678</v>
      </c>
      <c r="U45" s="26">
        <v>0.9734086960008324</v>
      </c>
      <c r="V45" s="2">
        <v>49.59551235588924</v>
      </c>
      <c r="W45" s="27">
        <v>59.64043565057063</v>
      </c>
      <c r="X45" s="28">
        <v>5.527248533847677</v>
      </c>
      <c r="Y45" s="4">
        <v>65.1676841844183</v>
      </c>
    </row>
    <row r="46" spans="1:25" ht="15">
      <c r="A46" s="36">
        <v>2020</v>
      </c>
      <c r="B46" s="37">
        <v>5</v>
      </c>
      <c r="C46" s="37" t="s">
        <v>71</v>
      </c>
      <c r="D46" s="37" t="s">
        <v>84</v>
      </c>
      <c r="E46" s="34" t="s">
        <v>233</v>
      </c>
      <c r="F46" s="37" t="s">
        <v>73</v>
      </c>
      <c r="G46" s="38" t="s">
        <v>85</v>
      </c>
      <c r="H46" s="25">
        <v>48.962308461326934</v>
      </c>
      <c r="I46" s="26">
        <v>0</v>
      </c>
      <c r="J46" s="2">
        <v>48.962308461326934</v>
      </c>
      <c r="K46" s="25">
        <v>3.8882459737465953</v>
      </c>
      <c r="L46" s="26">
        <v>11.439796094516849</v>
      </c>
      <c r="M46" s="2">
        <v>15.328042068263445</v>
      </c>
      <c r="N46" s="25">
        <v>10.529022609240545</v>
      </c>
      <c r="O46" s="26">
        <v>37.81699768752054</v>
      </c>
      <c r="P46" s="26">
        <v>9.790966178329032</v>
      </c>
      <c r="Q46" s="26">
        <v>5.0958474166809</v>
      </c>
      <c r="R46" s="26">
        <v>16.924295852781693</v>
      </c>
      <c r="S46" s="26">
        <v>25.663903713489656</v>
      </c>
      <c r="T46" s="26">
        <v>59.330023225138945</v>
      </c>
      <c r="U46" s="26">
        <v>6.608019390460607</v>
      </c>
      <c r="V46" s="2">
        <v>171.75907607364192</v>
      </c>
      <c r="W46" s="27">
        <v>236.04942660323235</v>
      </c>
      <c r="X46" s="28">
        <v>21.876550047186555</v>
      </c>
      <c r="Y46" s="4">
        <v>257.9259766504189</v>
      </c>
    </row>
    <row r="47" spans="1:25" ht="15">
      <c r="A47" s="36">
        <v>2020</v>
      </c>
      <c r="B47" s="37">
        <v>5</v>
      </c>
      <c r="C47" s="37" t="s">
        <v>71</v>
      </c>
      <c r="D47" s="37" t="s">
        <v>84</v>
      </c>
      <c r="E47" s="34" t="s">
        <v>234</v>
      </c>
      <c r="F47" s="37" t="s">
        <v>73</v>
      </c>
      <c r="G47" s="38" t="s">
        <v>86</v>
      </c>
      <c r="H47" s="25">
        <v>19.98124302133905</v>
      </c>
      <c r="I47" s="26">
        <v>0</v>
      </c>
      <c r="J47" s="2">
        <v>19.98124302133905</v>
      </c>
      <c r="K47" s="25">
        <v>1.246701272679907</v>
      </c>
      <c r="L47" s="26">
        <v>3.5029838818882704</v>
      </c>
      <c r="M47" s="2">
        <v>4.749685154568177</v>
      </c>
      <c r="N47" s="25">
        <v>2.101058844480839</v>
      </c>
      <c r="O47" s="26">
        <v>6.552671557938548</v>
      </c>
      <c r="P47" s="26">
        <v>2.5420238942462237</v>
      </c>
      <c r="Q47" s="26">
        <v>2.086389099847424</v>
      </c>
      <c r="R47" s="26">
        <v>7.7777745925918484</v>
      </c>
      <c r="S47" s="26">
        <v>7.137375462221225</v>
      </c>
      <c r="T47" s="26">
        <v>17.997280207597935</v>
      </c>
      <c r="U47" s="26">
        <v>2.4850192777855495</v>
      </c>
      <c r="V47" s="2">
        <v>48.67959293670959</v>
      </c>
      <c r="W47" s="27">
        <v>73.41052111261682</v>
      </c>
      <c r="X47" s="28">
        <v>6.803603109939502</v>
      </c>
      <c r="Y47" s="4">
        <v>80.21412422255632</v>
      </c>
    </row>
    <row r="48" spans="1:25" ht="15">
      <c r="A48" s="36">
        <v>2020</v>
      </c>
      <c r="B48" s="37">
        <v>5</v>
      </c>
      <c r="C48" s="37" t="s">
        <v>71</v>
      </c>
      <c r="D48" s="37" t="s">
        <v>75</v>
      </c>
      <c r="E48" s="34" t="s">
        <v>235</v>
      </c>
      <c r="F48" s="37" t="s">
        <v>73</v>
      </c>
      <c r="G48" s="38" t="s">
        <v>87</v>
      </c>
      <c r="H48" s="25">
        <v>5.002252001838757</v>
      </c>
      <c r="I48" s="26">
        <v>0</v>
      </c>
      <c r="J48" s="2">
        <v>5.002252001838757</v>
      </c>
      <c r="K48" s="25">
        <v>1.4090784409273702</v>
      </c>
      <c r="L48" s="26">
        <v>1.1906868588446833</v>
      </c>
      <c r="M48" s="2">
        <v>2.5997652997720535</v>
      </c>
      <c r="N48" s="25">
        <v>2.5864420363231915</v>
      </c>
      <c r="O48" s="26">
        <v>6.229114662243718</v>
      </c>
      <c r="P48" s="26">
        <v>1.4927489682040327</v>
      </c>
      <c r="Q48" s="26">
        <v>0.9955755624462932</v>
      </c>
      <c r="R48" s="26">
        <v>3.285225934730362</v>
      </c>
      <c r="S48" s="26">
        <v>4.29630274363996</v>
      </c>
      <c r="T48" s="26">
        <v>8.765396029689708</v>
      </c>
      <c r="U48" s="26">
        <v>1.829803668526368</v>
      </c>
      <c r="V48" s="2">
        <v>29.48060960580363</v>
      </c>
      <c r="W48" s="27">
        <v>37.082626907414436</v>
      </c>
      <c r="X48" s="28">
        <v>3.436698133534488</v>
      </c>
      <c r="Y48" s="4">
        <v>40.51932504094893</v>
      </c>
    </row>
    <row r="49" spans="1:25" ht="15">
      <c r="A49" s="36">
        <v>2020</v>
      </c>
      <c r="B49" s="37">
        <v>5</v>
      </c>
      <c r="C49" s="37" t="s">
        <v>71</v>
      </c>
      <c r="D49" s="37" t="s">
        <v>75</v>
      </c>
      <c r="E49" s="34" t="s">
        <v>236</v>
      </c>
      <c r="F49" s="37" t="s">
        <v>73</v>
      </c>
      <c r="G49" s="38" t="s">
        <v>88</v>
      </c>
      <c r="H49" s="25">
        <v>97.97185203930945</v>
      </c>
      <c r="I49" s="26">
        <v>3.9225498448510763</v>
      </c>
      <c r="J49" s="2">
        <v>101.89440188416053</v>
      </c>
      <c r="K49" s="25">
        <v>446.7713356323679</v>
      </c>
      <c r="L49" s="26">
        <v>71.61766149553972</v>
      </c>
      <c r="M49" s="2">
        <v>518.3889971279076</v>
      </c>
      <c r="N49" s="25">
        <v>21.63160452976091</v>
      </c>
      <c r="O49" s="26">
        <v>71.38825260187399</v>
      </c>
      <c r="P49" s="26">
        <v>9.677300079753657</v>
      </c>
      <c r="Q49" s="26">
        <v>12.100166313138631</v>
      </c>
      <c r="R49" s="26">
        <v>31.65333085009461</v>
      </c>
      <c r="S49" s="26">
        <v>56.98921297717368</v>
      </c>
      <c r="T49" s="26">
        <v>32.42899115696751</v>
      </c>
      <c r="U49" s="26">
        <v>9.397704448893142</v>
      </c>
      <c r="V49" s="2">
        <v>245.2665629576561</v>
      </c>
      <c r="W49" s="27">
        <v>865.5499619697243</v>
      </c>
      <c r="X49" s="28">
        <v>80.22337571620443</v>
      </c>
      <c r="Y49" s="4">
        <v>945.7733376859287</v>
      </c>
    </row>
    <row r="50" spans="1:25" ht="15">
      <c r="A50" s="36">
        <v>2020</v>
      </c>
      <c r="B50" s="37">
        <v>5</v>
      </c>
      <c r="C50" s="37" t="s">
        <v>71</v>
      </c>
      <c r="D50" s="37" t="s">
        <v>75</v>
      </c>
      <c r="E50" s="34" t="s">
        <v>237</v>
      </c>
      <c r="F50" s="37" t="s">
        <v>73</v>
      </c>
      <c r="G50" s="38" t="s">
        <v>89</v>
      </c>
      <c r="H50" s="25">
        <v>321.8848233099551</v>
      </c>
      <c r="I50" s="26">
        <v>15.550775864617776</v>
      </c>
      <c r="J50" s="2">
        <v>337.43559917457287</v>
      </c>
      <c r="K50" s="25">
        <v>155.41839233429522</v>
      </c>
      <c r="L50" s="26">
        <v>99.53274423653508</v>
      </c>
      <c r="M50" s="2">
        <v>254.9511365708303</v>
      </c>
      <c r="N50" s="25">
        <v>48.454142496872876</v>
      </c>
      <c r="O50" s="26">
        <v>105.53634233502869</v>
      </c>
      <c r="P50" s="26">
        <v>15.088504815943388</v>
      </c>
      <c r="Q50" s="26">
        <v>15.617574325651342</v>
      </c>
      <c r="R50" s="26">
        <v>36.302172053322664</v>
      </c>
      <c r="S50" s="26">
        <v>66.26372149405364</v>
      </c>
      <c r="T50" s="26">
        <v>116.32636495667504</v>
      </c>
      <c r="U50" s="26">
        <v>12.467789741545937</v>
      </c>
      <c r="V50" s="2">
        <v>416.05661221909355</v>
      </c>
      <c r="W50" s="27">
        <v>1008.4433479644968</v>
      </c>
      <c r="X50" s="28">
        <v>93.46536939377773</v>
      </c>
      <c r="Y50" s="4">
        <v>1101.9087173582745</v>
      </c>
    </row>
    <row r="51" spans="1:25" ht="15">
      <c r="A51" s="36">
        <v>2020</v>
      </c>
      <c r="B51" s="37">
        <v>5</v>
      </c>
      <c r="C51" s="37" t="s">
        <v>71</v>
      </c>
      <c r="D51" s="37" t="s">
        <v>84</v>
      </c>
      <c r="E51" s="34" t="s">
        <v>238</v>
      </c>
      <c r="F51" s="37" t="s">
        <v>73</v>
      </c>
      <c r="G51" s="38" t="s">
        <v>90</v>
      </c>
      <c r="H51" s="25">
        <v>12.746943778398917</v>
      </c>
      <c r="I51" s="26">
        <v>0.7875985558646672</v>
      </c>
      <c r="J51" s="2">
        <v>13.534542334263584</v>
      </c>
      <c r="K51" s="25">
        <v>4.613790909555983</v>
      </c>
      <c r="L51" s="26">
        <v>0.5741799070964291</v>
      </c>
      <c r="M51" s="2">
        <v>5.187970816652412</v>
      </c>
      <c r="N51" s="25">
        <v>12.381960017334151</v>
      </c>
      <c r="O51" s="26">
        <v>11.742031527268116</v>
      </c>
      <c r="P51" s="26">
        <v>2.2668544413897855</v>
      </c>
      <c r="Q51" s="26">
        <v>1.6328797221050089</v>
      </c>
      <c r="R51" s="26">
        <v>5.909194617957214</v>
      </c>
      <c r="S51" s="26">
        <v>8.257369465841547</v>
      </c>
      <c r="T51" s="26">
        <v>16.00209845945027</v>
      </c>
      <c r="U51" s="26">
        <v>2.1947345444295117</v>
      </c>
      <c r="V51" s="2">
        <v>60.38712279577561</v>
      </c>
      <c r="W51" s="27">
        <v>79.1096359466916</v>
      </c>
      <c r="X51" s="28">
        <v>7.331665232523504</v>
      </c>
      <c r="Y51" s="4">
        <v>86.4413011792151</v>
      </c>
    </row>
    <row r="52" spans="1:25" ht="15">
      <c r="A52" s="36">
        <v>2020</v>
      </c>
      <c r="B52" s="37">
        <v>5</v>
      </c>
      <c r="C52" s="37" t="s">
        <v>71</v>
      </c>
      <c r="D52" s="37" t="s">
        <v>72</v>
      </c>
      <c r="E52" s="34" t="s">
        <v>239</v>
      </c>
      <c r="F52" s="37" t="s">
        <v>73</v>
      </c>
      <c r="G52" s="38" t="s">
        <v>91</v>
      </c>
      <c r="H52" s="25">
        <v>15.487433042068675</v>
      </c>
      <c r="I52" s="26">
        <v>0</v>
      </c>
      <c r="J52" s="2">
        <v>15.487433042068675</v>
      </c>
      <c r="K52" s="25">
        <v>0.33076163825188765</v>
      </c>
      <c r="L52" s="26">
        <v>7.662214407589625</v>
      </c>
      <c r="M52" s="2">
        <v>7.9929760458415124</v>
      </c>
      <c r="N52" s="25">
        <v>4.4125423761852325</v>
      </c>
      <c r="O52" s="26">
        <v>27.13142546130906</v>
      </c>
      <c r="P52" s="26">
        <v>5.443896794719859</v>
      </c>
      <c r="Q52" s="26">
        <v>3.122467626023232</v>
      </c>
      <c r="R52" s="26">
        <v>10.38996059405275</v>
      </c>
      <c r="S52" s="26">
        <v>14.07717405332233</v>
      </c>
      <c r="T52" s="26">
        <v>31.534031473724298</v>
      </c>
      <c r="U52" s="26">
        <v>4.661799525398533</v>
      </c>
      <c r="V52" s="2">
        <v>100.7732979047353</v>
      </c>
      <c r="W52" s="27">
        <v>124.2537069926455</v>
      </c>
      <c r="X52" s="28">
        <v>11.515400903078431</v>
      </c>
      <c r="Y52" s="4">
        <v>135.76910789572395</v>
      </c>
    </row>
    <row r="53" spans="1:25" ht="15">
      <c r="A53" s="36">
        <v>2020</v>
      </c>
      <c r="B53" s="37">
        <v>5</v>
      </c>
      <c r="C53" s="37" t="s">
        <v>71</v>
      </c>
      <c r="D53" s="37" t="s">
        <v>72</v>
      </c>
      <c r="E53" s="34" t="s">
        <v>240</v>
      </c>
      <c r="F53" s="37" t="s">
        <v>73</v>
      </c>
      <c r="G53" s="38" t="s">
        <v>92</v>
      </c>
      <c r="H53" s="25">
        <v>42.684396961688414</v>
      </c>
      <c r="I53" s="26">
        <v>1.7209360620581151</v>
      </c>
      <c r="J53" s="2">
        <v>44.40533302374653</v>
      </c>
      <c r="K53" s="25">
        <v>76.94178035946658</v>
      </c>
      <c r="L53" s="26">
        <v>62.19323334012361</v>
      </c>
      <c r="M53" s="2">
        <v>139.1350136995902</v>
      </c>
      <c r="N53" s="25">
        <v>28.359166345978288</v>
      </c>
      <c r="O53" s="26">
        <v>112.40356348067904</v>
      </c>
      <c r="P53" s="26">
        <v>18.817121615811534</v>
      </c>
      <c r="Q53" s="26">
        <v>22.309406492100205</v>
      </c>
      <c r="R53" s="26">
        <v>46.596999376571965</v>
      </c>
      <c r="S53" s="26">
        <v>54.1801588448169</v>
      </c>
      <c r="T53" s="26">
        <v>83.914275997205</v>
      </c>
      <c r="U53" s="26">
        <v>16.067350233317605</v>
      </c>
      <c r="V53" s="2">
        <v>382.64804238648054</v>
      </c>
      <c r="W53" s="27">
        <v>566.1883891098173</v>
      </c>
      <c r="X53" s="28">
        <v>52.47357833290764</v>
      </c>
      <c r="Y53" s="4">
        <v>618.661967442725</v>
      </c>
    </row>
    <row r="54" spans="1:25" ht="15">
      <c r="A54" s="36">
        <v>2020</v>
      </c>
      <c r="B54" s="37">
        <v>5</v>
      </c>
      <c r="C54" s="37" t="s">
        <v>93</v>
      </c>
      <c r="D54" s="37" t="s">
        <v>94</v>
      </c>
      <c r="E54" s="34" t="s">
        <v>241</v>
      </c>
      <c r="F54" s="37" t="s">
        <v>95</v>
      </c>
      <c r="G54" s="38" t="s">
        <v>96</v>
      </c>
      <c r="H54" s="25">
        <v>11.21103280046198</v>
      </c>
      <c r="I54" s="26">
        <v>1.6319589962904146</v>
      </c>
      <c r="J54" s="2">
        <v>12.842991796752395</v>
      </c>
      <c r="K54" s="25">
        <v>0.48134973320471464</v>
      </c>
      <c r="L54" s="26">
        <v>1.564340397350171</v>
      </c>
      <c r="M54" s="2">
        <v>2.0456901305548856</v>
      </c>
      <c r="N54" s="25">
        <v>3.3093124776369045</v>
      </c>
      <c r="O54" s="26">
        <v>1.8057801259734134</v>
      </c>
      <c r="P54" s="26">
        <v>0.6901762312769285</v>
      </c>
      <c r="Q54" s="26">
        <v>0.23761783598168842</v>
      </c>
      <c r="R54" s="26">
        <v>1.2975117184633644</v>
      </c>
      <c r="S54" s="26">
        <v>2.5765818394117606</v>
      </c>
      <c r="T54" s="26">
        <v>7.43680568862081</v>
      </c>
      <c r="U54" s="26">
        <v>0.7043717371178845</v>
      </c>
      <c r="V54" s="2">
        <v>18.058157654482752</v>
      </c>
      <c r="W54" s="27">
        <v>32.946839581790044</v>
      </c>
      <c r="X54" s="28">
        <v>3.053535295880905</v>
      </c>
      <c r="Y54" s="4">
        <v>36.00037487767095</v>
      </c>
    </row>
    <row r="55" spans="1:25" ht="15">
      <c r="A55" s="36">
        <v>2020</v>
      </c>
      <c r="B55" s="37">
        <v>5</v>
      </c>
      <c r="C55" s="37" t="s">
        <v>93</v>
      </c>
      <c r="D55" s="37" t="s">
        <v>97</v>
      </c>
      <c r="E55" s="34" t="s">
        <v>242</v>
      </c>
      <c r="F55" s="37" t="s">
        <v>95</v>
      </c>
      <c r="G55" s="38" t="s">
        <v>98</v>
      </c>
      <c r="H55" s="25">
        <v>47.45155037053809</v>
      </c>
      <c r="I55" s="26">
        <v>2.0470157972651393</v>
      </c>
      <c r="J55" s="2">
        <v>49.498566167803226</v>
      </c>
      <c r="K55" s="25">
        <v>0.9913308252634118</v>
      </c>
      <c r="L55" s="26">
        <v>6.389003963735057</v>
      </c>
      <c r="M55" s="2">
        <v>7.380334788998469</v>
      </c>
      <c r="N55" s="25">
        <v>15.927854755306633</v>
      </c>
      <c r="O55" s="26">
        <v>8.21577735707239</v>
      </c>
      <c r="P55" s="26">
        <v>1.919133830404108</v>
      </c>
      <c r="Q55" s="26">
        <v>1.2822601809542182</v>
      </c>
      <c r="R55" s="26">
        <v>4.309321420986637</v>
      </c>
      <c r="S55" s="26">
        <v>6.965472987575221</v>
      </c>
      <c r="T55" s="26">
        <v>9.140510590812376</v>
      </c>
      <c r="U55" s="26">
        <v>2.0668501326535145</v>
      </c>
      <c r="V55" s="2">
        <v>49.8271812557651</v>
      </c>
      <c r="W55" s="27">
        <v>106.7060822125668</v>
      </c>
      <c r="X55" s="28">
        <v>9.889728470024934</v>
      </c>
      <c r="Y55" s="4">
        <v>116.59581068259173</v>
      </c>
    </row>
    <row r="56" spans="1:25" ht="15">
      <c r="A56" s="36">
        <v>2020</v>
      </c>
      <c r="B56" s="37">
        <v>5</v>
      </c>
      <c r="C56" s="37" t="s">
        <v>93</v>
      </c>
      <c r="D56" s="37" t="s">
        <v>97</v>
      </c>
      <c r="E56" s="34" t="s">
        <v>243</v>
      </c>
      <c r="F56" s="37" t="s">
        <v>95</v>
      </c>
      <c r="G56" s="38" t="s">
        <v>99</v>
      </c>
      <c r="H56" s="25">
        <v>12.649635014863769</v>
      </c>
      <c r="I56" s="26">
        <v>0</v>
      </c>
      <c r="J56" s="2">
        <v>12.649635014863769</v>
      </c>
      <c r="K56" s="25">
        <v>1.4383965302820967</v>
      </c>
      <c r="L56" s="26">
        <v>1.8683421178486677</v>
      </c>
      <c r="M56" s="2">
        <v>3.3067386481307643</v>
      </c>
      <c r="N56" s="25">
        <v>1.6437436257070321</v>
      </c>
      <c r="O56" s="26">
        <v>6.7467612954931075</v>
      </c>
      <c r="P56" s="26">
        <v>1.8757144242788701</v>
      </c>
      <c r="Q56" s="26">
        <v>1.0562458739608631</v>
      </c>
      <c r="R56" s="26">
        <v>4.947345674973086</v>
      </c>
      <c r="S56" s="26">
        <v>5.392410274569674</v>
      </c>
      <c r="T56" s="26">
        <v>11.825457517454693</v>
      </c>
      <c r="U56" s="26">
        <v>2.4329946876568314</v>
      </c>
      <c r="V56" s="2">
        <v>35.92067337409416</v>
      </c>
      <c r="W56" s="27">
        <v>51.87704703708869</v>
      </c>
      <c r="X56" s="28">
        <v>4.807881338631316</v>
      </c>
      <c r="Y56" s="4">
        <v>56.684928375720006</v>
      </c>
    </row>
    <row r="57" spans="1:25" ht="15">
      <c r="A57" s="36">
        <v>2020</v>
      </c>
      <c r="B57" s="37">
        <v>5</v>
      </c>
      <c r="C57" s="37" t="s">
        <v>93</v>
      </c>
      <c r="D57" s="37" t="s">
        <v>97</v>
      </c>
      <c r="E57" s="34" t="s">
        <v>244</v>
      </c>
      <c r="F57" s="37" t="s">
        <v>95</v>
      </c>
      <c r="G57" s="38" t="s">
        <v>100</v>
      </c>
      <c r="H57" s="25">
        <v>10.24525683865641</v>
      </c>
      <c r="I57" s="26">
        <v>338.17705080968756</v>
      </c>
      <c r="J57" s="2">
        <v>348.422307648344</v>
      </c>
      <c r="K57" s="25">
        <v>4.2291342630457605</v>
      </c>
      <c r="L57" s="26">
        <v>0.5795398780648364</v>
      </c>
      <c r="M57" s="2">
        <v>4.808674141110597</v>
      </c>
      <c r="N57" s="25">
        <v>1.365114837824363</v>
      </c>
      <c r="O57" s="26">
        <v>7.685495875639425</v>
      </c>
      <c r="P57" s="26">
        <v>2.154807299060623</v>
      </c>
      <c r="Q57" s="26">
        <v>0.8884442560340333</v>
      </c>
      <c r="R57" s="26">
        <v>6.591122924840145</v>
      </c>
      <c r="S57" s="26">
        <v>24.757494627243698</v>
      </c>
      <c r="T57" s="26">
        <v>12.574476626742303</v>
      </c>
      <c r="U57" s="26">
        <v>2.457655724135674</v>
      </c>
      <c r="V57" s="2">
        <v>58.47461217152027</v>
      </c>
      <c r="W57" s="27">
        <v>411.70559396097485</v>
      </c>
      <c r="X57" s="28">
        <v>38.159794460739</v>
      </c>
      <c r="Y57" s="4">
        <v>449.8653884217139</v>
      </c>
    </row>
    <row r="58" spans="1:25" ht="15">
      <c r="A58" s="36">
        <v>2020</v>
      </c>
      <c r="B58" s="37">
        <v>5</v>
      </c>
      <c r="C58" s="37" t="s">
        <v>93</v>
      </c>
      <c r="D58" s="37" t="s">
        <v>97</v>
      </c>
      <c r="E58" s="34" t="s">
        <v>245</v>
      </c>
      <c r="F58" s="37" t="s">
        <v>95</v>
      </c>
      <c r="G58" s="38" t="s">
        <v>101</v>
      </c>
      <c r="H58" s="25">
        <v>33.72727246174947</v>
      </c>
      <c r="I58" s="26">
        <v>0</v>
      </c>
      <c r="J58" s="2">
        <v>33.72727246174947</v>
      </c>
      <c r="K58" s="25">
        <v>2.5071767634804965</v>
      </c>
      <c r="L58" s="26">
        <v>3.8457539448248865</v>
      </c>
      <c r="M58" s="2">
        <v>6.352930708305383</v>
      </c>
      <c r="N58" s="25">
        <v>12.682408010571368</v>
      </c>
      <c r="O58" s="26">
        <v>8.435493233577546</v>
      </c>
      <c r="P58" s="26">
        <v>2.854872667226706</v>
      </c>
      <c r="Q58" s="26">
        <v>1.88694379633008</v>
      </c>
      <c r="R58" s="26">
        <v>6.124465305927272</v>
      </c>
      <c r="S58" s="26">
        <v>8.156718584582906</v>
      </c>
      <c r="T58" s="26">
        <v>16.707879064051525</v>
      </c>
      <c r="U58" s="26">
        <v>2.787125853669216</v>
      </c>
      <c r="V58" s="2">
        <v>59.63590651593662</v>
      </c>
      <c r="W58" s="27">
        <v>99.71610968599148</v>
      </c>
      <c r="X58" s="28">
        <v>9.241677505425734</v>
      </c>
      <c r="Y58" s="4">
        <v>108.95778719141722</v>
      </c>
    </row>
    <row r="59" spans="1:25" ht="15">
      <c r="A59" s="36">
        <v>2020</v>
      </c>
      <c r="B59" s="37">
        <v>5</v>
      </c>
      <c r="C59" s="37" t="s">
        <v>93</v>
      </c>
      <c r="D59" s="37" t="s">
        <v>94</v>
      </c>
      <c r="E59" s="34" t="s">
        <v>246</v>
      </c>
      <c r="F59" s="37" t="s">
        <v>95</v>
      </c>
      <c r="G59" s="38" t="s">
        <v>102</v>
      </c>
      <c r="H59" s="25">
        <v>38.694070935140125</v>
      </c>
      <c r="I59" s="26">
        <v>0</v>
      </c>
      <c r="J59" s="2">
        <v>38.694070935140125</v>
      </c>
      <c r="K59" s="25">
        <v>3.2461208982773915</v>
      </c>
      <c r="L59" s="26">
        <v>9.231796709997193</v>
      </c>
      <c r="M59" s="2">
        <v>12.477917608274584</v>
      </c>
      <c r="N59" s="25">
        <v>2.5202921438316186</v>
      </c>
      <c r="O59" s="26">
        <v>27.99621398358439</v>
      </c>
      <c r="P59" s="26">
        <v>5.398726137398162</v>
      </c>
      <c r="Q59" s="26">
        <v>3.268998410290911</v>
      </c>
      <c r="R59" s="26">
        <v>13.708049504626135</v>
      </c>
      <c r="S59" s="26">
        <v>17.836015984452462</v>
      </c>
      <c r="T59" s="26">
        <v>39.97299598036207</v>
      </c>
      <c r="U59" s="26">
        <v>5.654763352339416</v>
      </c>
      <c r="V59" s="2">
        <v>116.35605549688516</v>
      </c>
      <c r="W59" s="27">
        <v>167.5280440402999</v>
      </c>
      <c r="X59" s="28">
        <v>15.526224224461606</v>
      </c>
      <c r="Y59" s="4">
        <v>183.0542682647615</v>
      </c>
    </row>
    <row r="60" spans="1:25" ht="15">
      <c r="A60" s="36">
        <v>2020</v>
      </c>
      <c r="B60" s="37">
        <v>5</v>
      </c>
      <c r="C60" s="37" t="s">
        <v>93</v>
      </c>
      <c r="D60" s="37" t="s">
        <v>94</v>
      </c>
      <c r="E60" s="34" t="s">
        <v>247</v>
      </c>
      <c r="F60" s="37" t="s">
        <v>95</v>
      </c>
      <c r="G60" s="38" t="s">
        <v>103</v>
      </c>
      <c r="H60" s="25">
        <v>67.55882435310363</v>
      </c>
      <c r="I60" s="26">
        <v>27.982731214300685</v>
      </c>
      <c r="J60" s="2">
        <v>95.54155556740432</v>
      </c>
      <c r="K60" s="25">
        <v>2.4792002463274625</v>
      </c>
      <c r="L60" s="26">
        <v>13.844340784712227</v>
      </c>
      <c r="M60" s="2">
        <v>16.32354103103969</v>
      </c>
      <c r="N60" s="25">
        <v>12.548787995532274</v>
      </c>
      <c r="O60" s="26">
        <v>42.32357930430935</v>
      </c>
      <c r="P60" s="26">
        <v>8.1428706026051</v>
      </c>
      <c r="Q60" s="26">
        <v>5.659770556556036</v>
      </c>
      <c r="R60" s="26">
        <v>14.751831312737707</v>
      </c>
      <c r="S60" s="26">
        <v>24.891708021145117</v>
      </c>
      <c r="T60" s="26">
        <v>44.00721865679412</v>
      </c>
      <c r="U60" s="26">
        <v>5.235146021960937</v>
      </c>
      <c r="V60" s="2">
        <v>157.56091247164062</v>
      </c>
      <c r="W60" s="27">
        <v>269.42600907008466</v>
      </c>
      <c r="X60" s="28">
        <v>24.9704277874512</v>
      </c>
      <c r="Y60" s="4">
        <v>294.39643685753583</v>
      </c>
    </row>
    <row r="61" spans="1:25" ht="15">
      <c r="A61" s="36">
        <v>2020</v>
      </c>
      <c r="B61" s="37">
        <v>5</v>
      </c>
      <c r="C61" s="37" t="s">
        <v>93</v>
      </c>
      <c r="D61" s="37" t="s">
        <v>97</v>
      </c>
      <c r="E61" s="34" t="s">
        <v>248</v>
      </c>
      <c r="F61" s="37" t="s">
        <v>95</v>
      </c>
      <c r="G61" s="38" t="s">
        <v>104</v>
      </c>
      <c r="H61" s="25">
        <v>102.5627822669533</v>
      </c>
      <c r="I61" s="26">
        <v>0</v>
      </c>
      <c r="J61" s="2">
        <v>102.5627822669533</v>
      </c>
      <c r="K61" s="25">
        <v>7.210037150528754</v>
      </c>
      <c r="L61" s="26">
        <v>7.111229579601428</v>
      </c>
      <c r="M61" s="2">
        <v>14.321266730130182</v>
      </c>
      <c r="N61" s="25">
        <v>6.852979611091408</v>
      </c>
      <c r="O61" s="26">
        <v>18.22226890532299</v>
      </c>
      <c r="P61" s="26">
        <v>5.787195067743789</v>
      </c>
      <c r="Q61" s="26">
        <v>2.5090354453709027</v>
      </c>
      <c r="R61" s="26">
        <v>13.99571215942431</v>
      </c>
      <c r="S61" s="26">
        <v>13.825403896873876</v>
      </c>
      <c r="T61" s="26">
        <v>20.16089389391154</v>
      </c>
      <c r="U61" s="26">
        <v>5.644396250817393</v>
      </c>
      <c r="V61" s="2">
        <v>86.99788523055621</v>
      </c>
      <c r="W61" s="27">
        <v>203.8819342276397</v>
      </c>
      <c r="X61" s="28">
        <v>18.896306272190433</v>
      </c>
      <c r="Y61" s="4">
        <v>222.77824049983013</v>
      </c>
    </row>
    <row r="62" spans="1:25" ht="15">
      <c r="A62" s="36">
        <v>2020</v>
      </c>
      <c r="B62" s="37">
        <v>5</v>
      </c>
      <c r="C62" s="37" t="s">
        <v>93</v>
      </c>
      <c r="D62" s="37" t="s">
        <v>94</v>
      </c>
      <c r="E62" s="34" t="s">
        <v>249</v>
      </c>
      <c r="F62" s="37" t="s">
        <v>95</v>
      </c>
      <c r="G62" s="38" t="s">
        <v>105</v>
      </c>
      <c r="H62" s="25">
        <v>67.1702122974215</v>
      </c>
      <c r="I62" s="26">
        <v>21.32281252600636</v>
      </c>
      <c r="J62" s="2">
        <v>88.49302482342786</v>
      </c>
      <c r="K62" s="25">
        <v>3.9022492637006247</v>
      </c>
      <c r="L62" s="26">
        <v>14.860035083895564</v>
      </c>
      <c r="M62" s="2">
        <v>18.76228434759619</v>
      </c>
      <c r="N62" s="25">
        <v>5.911368287161145</v>
      </c>
      <c r="O62" s="26">
        <v>54.52814885369292</v>
      </c>
      <c r="P62" s="26">
        <v>10.862108157770004</v>
      </c>
      <c r="Q62" s="26">
        <v>8.1247709652874</v>
      </c>
      <c r="R62" s="26">
        <v>16.508476024605528</v>
      </c>
      <c r="S62" s="26">
        <v>28.384026812130124</v>
      </c>
      <c r="T62" s="26">
        <v>44.32714807580099</v>
      </c>
      <c r="U62" s="26">
        <v>7.015660424831334</v>
      </c>
      <c r="V62" s="2">
        <v>175.66170760127946</v>
      </c>
      <c r="W62" s="27">
        <v>282.9170167723035</v>
      </c>
      <c r="X62" s="28">
        <v>26.22061424227352</v>
      </c>
      <c r="Y62" s="4">
        <v>309.13763101457704</v>
      </c>
    </row>
    <row r="63" spans="1:25" ht="15">
      <c r="A63" s="36">
        <v>2020</v>
      </c>
      <c r="B63" s="37">
        <v>5</v>
      </c>
      <c r="C63" s="37" t="s">
        <v>93</v>
      </c>
      <c r="D63" s="37" t="s">
        <v>97</v>
      </c>
      <c r="E63" s="34" t="s">
        <v>250</v>
      </c>
      <c r="F63" s="37" t="s">
        <v>95</v>
      </c>
      <c r="G63" s="38" t="s">
        <v>106</v>
      </c>
      <c r="H63" s="25">
        <v>12.89494001900478</v>
      </c>
      <c r="I63" s="26">
        <v>0</v>
      </c>
      <c r="J63" s="2">
        <v>12.89494001900478</v>
      </c>
      <c r="K63" s="25">
        <v>1.9299135216868684</v>
      </c>
      <c r="L63" s="26">
        <v>1.791397265536665</v>
      </c>
      <c r="M63" s="2">
        <v>3.7213107872235334</v>
      </c>
      <c r="N63" s="25">
        <v>11.217661384585167</v>
      </c>
      <c r="O63" s="26">
        <v>8.480835995007808</v>
      </c>
      <c r="P63" s="26">
        <v>1.4076541308737636</v>
      </c>
      <c r="Q63" s="26">
        <v>0.6578590231588656</v>
      </c>
      <c r="R63" s="26">
        <v>4.044209074683268</v>
      </c>
      <c r="S63" s="26">
        <v>5.409538427552964</v>
      </c>
      <c r="T63" s="26">
        <v>9.679285043802233</v>
      </c>
      <c r="U63" s="26">
        <v>2.38555127537828</v>
      </c>
      <c r="V63" s="2">
        <v>43.282594355042356</v>
      </c>
      <c r="W63" s="27">
        <v>59.898845161270664</v>
      </c>
      <c r="X63" s="28">
        <v>5.551300125633108</v>
      </c>
      <c r="Y63" s="4">
        <v>65.45014528690378</v>
      </c>
    </row>
    <row r="64" spans="1:25" ht="15">
      <c r="A64" s="36">
        <v>2020</v>
      </c>
      <c r="B64" s="37">
        <v>5</v>
      </c>
      <c r="C64" s="37" t="s">
        <v>93</v>
      </c>
      <c r="D64" s="37" t="s">
        <v>97</v>
      </c>
      <c r="E64" s="34" t="s">
        <v>251</v>
      </c>
      <c r="F64" s="37" t="s">
        <v>95</v>
      </c>
      <c r="G64" s="38" t="s">
        <v>107</v>
      </c>
      <c r="H64" s="25">
        <v>34.288536227296795</v>
      </c>
      <c r="I64" s="26">
        <v>0</v>
      </c>
      <c r="J64" s="2">
        <v>34.288536227296795</v>
      </c>
      <c r="K64" s="25">
        <v>2.777047246150881</v>
      </c>
      <c r="L64" s="26">
        <v>5.475189818255034</v>
      </c>
      <c r="M64" s="2">
        <v>8.252237064405914</v>
      </c>
      <c r="N64" s="25">
        <v>5.859146094108304</v>
      </c>
      <c r="O64" s="26">
        <v>18.012731583207696</v>
      </c>
      <c r="P64" s="26">
        <v>4.58333483516793</v>
      </c>
      <c r="Q64" s="26">
        <v>2.920879665949779</v>
      </c>
      <c r="R64" s="26">
        <v>11.56687968512961</v>
      </c>
      <c r="S64" s="26">
        <v>14.343258528206619</v>
      </c>
      <c r="T64" s="26">
        <v>26.28939650976098</v>
      </c>
      <c r="U64" s="26">
        <v>4.355932460847165</v>
      </c>
      <c r="V64" s="2">
        <v>87.9315593623781</v>
      </c>
      <c r="W64" s="27">
        <v>130.4723326540808</v>
      </c>
      <c r="X64" s="28">
        <v>12.092004179246825</v>
      </c>
      <c r="Y64" s="4">
        <v>142.56433683332762</v>
      </c>
    </row>
    <row r="65" spans="1:25" ht="15">
      <c r="A65" s="36">
        <v>2020</v>
      </c>
      <c r="B65" s="37">
        <v>5</v>
      </c>
      <c r="C65" s="37" t="s">
        <v>93</v>
      </c>
      <c r="D65" s="37" t="s">
        <v>97</v>
      </c>
      <c r="E65" s="34" t="s">
        <v>252</v>
      </c>
      <c r="F65" s="37" t="s">
        <v>95</v>
      </c>
      <c r="G65" s="38" t="s">
        <v>108</v>
      </c>
      <c r="H65" s="25">
        <v>23.46816262501104</v>
      </c>
      <c r="I65" s="26">
        <v>0</v>
      </c>
      <c r="J65" s="2">
        <v>23.46816262501104</v>
      </c>
      <c r="K65" s="25">
        <v>0.3209480945681691</v>
      </c>
      <c r="L65" s="26">
        <v>6.716492364167439</v>
      </c>
      <c r="M65" s="2">
        <v>7.037440458735608</v>
      </c>
      <c r="N65" s="25">
        <v>1.9875132621285294</v>
      </c>
      <c r="O65" s="26">
        <v>6.240684254773712</v>
      </c>
      <c r="P65" s="26">
        <v>1.9794262959276554</v>
      </c>
      <c r="Q65" s="26">
        <v>1.140673893409062</v>
      </c>
      <c r="R65" s="26">
        <v>3.0357731120358076</v>
      </c>
      <c r="S65" s="26">
        <v>11.049169260050801</v>
      </c>
      <c r="T65" s="26">
        <v>47.90088145894521</v>
      </c>
      <c r="U65" s="26">
        <v>3.3573306860313767</v>
      </c>
      <c r="V65" s="2">
        <v>76.69145222330215</v>
      </c>
      <c r="W65" s="27">
        <v>107.1970553070488</v>
      </c>
      <c r="X65" s="28">
        <v>9.93481180949545</v>
      </c>
      <c r="Y65" s="4">
        <v>117.13186711654424</v>
      </c>
    </row>
    <row r="66" spans="1:25" ht="15">
      <c r="A66" s="36">
        <v>2020</v>
      </c>
      <c r="B66" s="37">
        <v>5</v>
      </c>
      <c r="C66" s="37" t="s">
        <v>93</v>
      </c>
      <c r="D66" s="37" t="s">
        <v>97</v>
      </c>
      <c r="E66" s="34" t="s">
        <v>253</v>
      </c>
      <c r="F66" s="37" t="s">
        <v>95</v>
      </c>
      <c r="G66" s="38" t="s">
        <v>109</v>
      </c>
      <c r="H66" s="25">
        <v>7.6333149053277864</v>
      </c>
      <c r="I66" s="26">
        <v>0.30819939573917576</v>
      </c>
      <c r="J66" s="2">
        <v>7.941514301066962</v>
      </c>
      <c r="K66" s="25">
        <v>0.09287418792482839</v>
      </c>
      <c r="L66" s="26">
        <v>2.4277095673800417</v>
      </c>
      <c r="M66" s="2">
        <v>2.52058375530487</v>
      </c>
      <c r="N66" s="25">
        <v>3.036733966595193</v>
      </c>
      <c r="O66" s="26">
        <v>7.2296715886878</v>
      </c>
      <c r="P66" s="26">
        <v>1.489310770323061</v>
      </c>
      <c r="Q66" s="26">
        <v>0.3559096254093683</v>
      </c>
      <c r="R66" s="26">
        <v>3.6617411895657415</v>
      </c>
      <c r="S66" s="26">
        <v>4.353780440900403</v>
      </c>
      <c r="T66" s="26">
        <v>7.602150296476225</v>
      </c>
      <c r="U66" s="26">
        <v>1.5393152907521748</v>
      </c>
      <c r="V66" s="2">
        <v>29.268613168709965</v>
      </c>
      <c r="W66" s="27">
        <v>39.7307112250818</v>
      </c>
      <c r="X66" s="28">
        <v>3.6821506654712377</v>
      </c>
      <c r="Y66" s="4">
        <v>43.41286189055304</v>
      </c>
    </row>
    <row r="67" spans="1:25" ht="15">
      <c r="A67" s="36">
        <v>2020</v>
      </c>
      <c r="B67" s="37">
        <v>5</v>
      </c>
      <c r="C67" s="37" t="s">
        <v>93</v>
      </c>
      <c r="D67" s="37" t="s">
        <v>94</v>
      </c>
      <c r="E67" s="34" t="s">
        <v>254</v>
      </c>
      <c r="F67" s="37" t="s">
        <v>95</v>
      </c>
      <c r="G67" s="38" t="s">
        <v>110</v>
      </c>
      <c r="H67" s="25">
        <v>17.22888794011806</v>
      </c>
      <c r="I67" s="26">
        <v>0</v>
      </c>
      <c r="J67" s="2">
        <v>17.22888794011806</v>
      </c>
      <c r="K67" s="25">
        <v>1.0150782573687847</v>
      </c>
      <c r="L67" s="26">
        <v>3.7948835785792134</v>
      </c>
      <c r="M67" s="2">
        <v>4.809961835947998</v>
      </c>
      <c r="N67" s="25">
        <v>2.887831558682308</v>
      </c>
      <c r="O67" s="26">
        <v>4.537929870272672</v>
      </c>
      <c r="P67" s="26">
        <v>3.011646061329838</v>
      </c>
      <c r="Q67" s="26">
        <v>1.8481619026593665</v>
      </c>
      <c r="R67" s="26">
        <v>6.263998337394836</v>
      </c>
      <c r="S67" s="26">
        <v>8.938537616432454</v>
      </c>
      <c r="T67" s="26">
        <v>23.881873739121062</v>
      </c>
      <c r="U67" s="26">
        <v>2.31757307379884</v>
      </c>
      <c r="V67" s="2">
        <v>53.68755215969138</v>
      </c>
      <c r="W67" s="27">
        <v>75.72640193575744</v>
      </c>
      <c r="X67" s="28">
        <v>7.018181410580979</v>
      </c>
      <c r="Y67" s="4">
        <v>82.74458334633842</v>
      </c>
    </row>
    <row r="68" spans="1:25" ht="15">
      <c r="A68" s="36">
        <v>2020</v>
      </c>
      <c r="B68" s="37">
        <v>5</v>
      </c>
      <c r="C68" s="37" t="s">
        <v>93</v>
      </c>
      <c r="D68" s="37" t="s">
        <v>97</v>
      </c>
      <c r="E68" s="34" t="s">
        <v>255</v>
      </c>
      <c r="F68" s="37" t="s">
        <v>95</v>
      </c>
      <c r="G68" s="38" t="s">
        <v>111</v>
      </c>
      <c r="H68" s="25">
        <v>16.989821352432553</v>
      </c>
      <c r="I68" s="26">
        <v>0.6947161621703835</v>
      </c>
      <c r="J68" s="2">
        <v>17.684537514602937</v>
      </c>
      <c r="K68" s="25">
        <v>1.0978137077816728</v>
      </c>
      <c r="L68" s="26">
        <v>4.384221963286241</v>
      </c>
      <c r="M68" s="2">
        <v>5.482035671067914</v>
      </c>
      <c r="N68" s="25">
        <v>1.7308197484625307</v>
      </c>
      <c r="O68" s="26">
        <v>11.74536616023354</v>
      </c>
      <c r="P68" s="26">
        <v>3.607156360270036</v>
      </c>
      <c r="Q68" s="26">
        <v>2.039201242187626</v>
      </c>
      <c r="R68" s="26">
        <v>7.810677612743282</v>
      </c>
      <c r="S68" s="26">
        <v>8.915042230936448</v>
      </c>
      <c r="T68" s="26">
        <v>21.187486528289117</v>
      </c>
      <c r="U68" s="26">
        <v>2.4558477631447087</v>
      </c>
      <c r="V68" s="2">
        <v>59.49159764626729</v>
      </c>
      <c r="W68" s="27">
        <v>82.65817083193815</v>
      </c>
      <c r="X68" s="28">
        <v>7.660590735234953</v>
      </c>
      <c r="Y68" s="4">
        <v>90.3187615671731</v>
      </c>
    </row>
    <row r="69" spans="1:25" ht="15">
      <c r="A69" s="36">
        <v>2020</v>
      </c>
      <c r="B69" s="37">
        <v>5</v>
      </c>
      <c r="C69" s="37" t="s">
        <v>93</v>
      </c>
      <c r="D69" s="37" t="s">
        <v>97</v>
      </c>
      <c r="E69" s="34" t="s">
        <v>256</v>
      </c>
      <c r="F69" s="37" t="s">
        <v>95</v>
      </c>
      <c r="G69" s="38" t="s">
        <v>112</v>
      </c>
      <c r="H69" s="25">
        <v>18.336106476336607</v>
      </c>
      <c r="I69" s="26">
        <v>0</v>
      </c>
      <c r="J69" s="2">
        <v>18.336106476336607</v>
      </c>
      <c r="K69" s="25">
        <v>1.45041114998105</v>
      </c>
      <c r="L69" s="26">
        <v>10.919566264520014</v>
      </c>
      <c r="M69" s="2">
        <v>12.369977414501065</v>
      </c>
      <c r="N69" s="25">
        <v>4.134601044102341</v>
      </c>
      <c r="O69" s="26">
        <v>62.653044476769914</v>
      </c>
      <c r="P69" s="26">
        <v>6.614461823664864</v>
      </c>
      <c r="Q69" s="26">
        <v>3.2580093932049072</v>
      </c>
      <c r="R69" s="26">
        <v>31.43349798009951</v>
      </c>
      <c r="S69" s="26">
        <v>22.117362930243413</v>
      </c>
      <c r="T69" s="26">
        <v>26.552313957288835</v>
      </c>
      <c r="U69" s="26">
        <v>5.8603679455641915</v>
      </c>
      <c r="V69" s="2">
        <v>162.623659550938</v>
      </c>
      <c r="W69" s="27">
        <v>193.32974344177566</v>
      </c>
      <c r="X69" s="28">
        <v>17.917035316843833</v>
      </c>
      <c r="Y69" s="4">
        <v>211.24677875861948</v>
      </c>
    </row>
    <row r="70" spans="1:25" ht="15">
      <c r="A70" s="36">
        <v>2020</v>
      </c>
      <c r="B70" s="37">
        <v>5</v>
      </c>
      <c r="C70" s="37" t="s">
        <v>93</v>
      </c>
      <c r="D70" s="37" t="s">
        <v>97</v>
      </c>
      <c r="E70" s="34" t="s">
        <v>257</v>
      </c>
      <c r="F70" s="37" t="s">
        <v>95</v>
      </c>
      <c r="G70" s="38" t="s">
        <v>113</v>
      </c>
      <c r="H70" s="25">
        <v>26.488719281688184</v>
      </c>
      <c r="I70" s="26">
        <v>2.512088535875602</v>
      </c>
      <c r="J70" s="2">
        <v>29.000807817563786</v>
      </c>
      <c r="K70" s="25">
        <v>3.341339183727979</v>
      </c>
      <c r="L70" s="26">
        <v>16.261406868728667</v>
      </c>
      <c r="M70" s="2">
        <v>19.602746052456645</v>
      </c>
      <c r="N70" s="25">
        <v>12.575458820463503</v>
      </c>
      <c r="O70" s="26">
        <v>82.88903498841103</v>
      </c>
      <c r="P70" s="26">
        <v>10.596471415274317</v>
      </c>
      <c r="Q70" s="26">
        <v>10.731943952784418</v>
      </c>
      <c r="R70" s="26">
        <v>33.18952492547434</v>
      </c>
      <c r="S70" s="26">
        <v>35.333030565984814</v>
      </c>
      <c r="T70" s="26">
        <v>72.9933567784291</v>
      </c>
      <c r="U70" s="26">
        <v>9.754332304699448</v>
      </c>
      <c r="V70" s="2">
        <v>268.063153751521</v>
      </c>
      <c r="W70" s="27">
        <v>316.66670762154143</v>
      </c>
      <c r="X70" s="28">
        <v>29.34739017949959</v>
      </c>
      <c r="Y70" s="4">
        <v>346.01409780104103</v>
      </c>
    </row>
    <row r="71" spans="1:25" ht="15">
      <c r="A71" s="36">
        <v>2020</v>
      </c>
      <c r="B71" s="37">
        <v>5</v>
      </c>
      <c r="C71" s="37" t="s">
        <v>93</v>
      </c>
      <c r="D71" s="37" t="s">
        <v>97</v>
      </c>
      <c r="E71" s="34" t="s">
        <v>258</v>
      </c>
      <c r="F71" s="37" t="s">
        <v>95</v>
      </c>
      <c r="G71" s="38" t="s">
        <v>114</v>
      </c>
      <c r="H71" s="25">
        <v>22.729417287393513</v>
      </c>
      <c r="I71" s="26">
        <v>0</v>
      </c>
      <c r="J71" s="2">
        <v>22.729417287393513</v>
      </c>
      <c r="K71" s="25">
        <v>1.494414653190377</v>
      </c>
      <c r="L71" s="26">
        <v>9.83871048290846</v>
      </c>
      <c r="M71" s="2">
        <v>11.333125136098838</v>
      </c>
      <c r="N71" s="25">
        <v>9.861937224539496</v>
      </c>
      <c r="O71" s="26">
        <v>38.01801132847513</v>
      </c>
      <c r="P71" s="26">
        <v>6.541536625998149</v>
      </c>
      <c r="Q71" s="26">
        <v>3.4057082919074877</v>
      </c>
      <c r="R71" s="26">
        <v>21.01310304631002</v>
      </c>
      <c r="S71" s="26">
        <v>20.275200203845973</v>
      </c>
      <c r="T71" s="26">
        <v>33.22612550255925</v>
      </c>
      <c r="U71" s="26">
        <v>6.856880880306976</v>
      </c>
      <c r="V71" s="2">
        <v>139.1985031039425</v>
      </c>
      <c r="W71" s="27">
        <v>173.26104552743485</v>
      </c>
      <c r="X71" s="28">
        <v>16.057251273859283</v>
      </c>
      <c r="Y71" s="4">
        <v>189.31829680129414</v>
      </c>
    </row>
    <row r="72" spans="1:25" ht="15">
      <c r="A72" s="36">
        <v>2020</v>
      </c>
      <c r="B72" s="37">
        <v>5</v>
      </c>
      <c r="C72" s="37" t="s">
        <v>93</v>
      </c>
      <c r="D72" s="37" t="s">
        <v>94</v>
      </c>
      <c r="E72" s="34" t="s">
        <v>259</v>
      </c>
      <c r="F72" s="37" t="s">
        <v>95</v>
      </c>
      <c r="G72" s="38" t="s">
        <v>115</v>
      </c>
      <c r="H72" s="25">
        <v>45.07795374105556</v>
      </c>
      <c r="I72" s="26">
        <v>0</v>
      </c>
      <c r="J72" s="2">
        <v>45.07795374105556</v>
      </c>
      <c r="K72" s="25">
        <v>1.0410032397358153</v>
      </c>
      <c r="L72" s="26">
        <v>5.516705635259697</v>
      </c>
      <c r="M72" s="2">
        <v>6.557708874995512</v>
      </c>
      <c r="N72" s="25">
        <v>3.567096609161817</v>
      </c>
      <c r="O72" s="26">
        <v>10.35353042876933</v>
      </c>
      <c r="P72" s="26">
        <v>2.6152173407638903</v>
      </c>
      <c r="Q72" s="26">
        <v>1.2807600187965378</v>
      </c>
      <c r="R72" s="26">
        <v>4.980450978850913</v>
      </c>
      <c r="S72" s="26">
        <v>7.115377729503758</v>
      </c>
      <c r="T72" s="26">
        <v>11.775759348638672</v>
      </c>
      <c r="U72" s="26">
        <v>2.7765296387319567</v>
      </c>
      <c r="V72" s="2">
        <v>44.46472209321688</v>
      </c>
      <c r="W72" s="27">
        <v>96.10038470926794</v>
      </c>
      <c r="X72" s="28">
        <v>8.906778156860323</v>
      </c>
      <c r="Y72" s="4">
        <v>105.00716286612827</v>
      </c>
    </row>
    <row r="73" spans="1:25" ht="15">
      <c r="A73" s="36">
        <v>2020</v>
      </c>
      <c r="B73" s="37">
        <v>5</v>
      </c>
      <c r="C73" s="37" t="s">
        <v>116</v>
      </c>
      <c r="D73" s="37" t="s">
        <v>117</v>
      </c>
      <c r="E73" s="34" t="s">
        <v>260</v>
      </c>
      <c r="F73" s="37" t="s">
        <v>118</v>
      </c>
      <c r="G73" s="38" t="s">
        <v>119</v>
      </c>
      <c r="H73" s="25">
        <v>94.23477825869675</v>
      </c>
      <c r="I73" s="26">
        <v>3.8426055229554095</v>
      </c>
      <c r="J73" s="2">
        <v>98.07738378165216</v>
      </c>
      <c r="K73" s="25">
        <v>5.797744483180632</v>
      </c>
      <c r="L73" s="26">
        <v>10.059752491514303</v>
      </c>
      <c r="M73" s="2">
        <v>15.857496974694936</v>
      </c>
      <c r="N73" s="25">
        <v>5.21835432270828</v>
      </c>
      <c r="O73" s="26">
        <v>18.525360229679976</v>
      </c>
      <c r="P73" s="26">
        <v>28.25179830609768</v>
      </c>
      <c r="Q73" s="26">
        <v>3.830665353000096</v>
      </c>
      <c r="R73" s="26">
        <v>17.29854742869507</v>
      </c>
      <c r="S73" s="26">
        <v>25.985406675825597</v>
      </c>
      <c r="T73" s="26">
        <v>24.164484643598954</v>
      </c>
      <c r="U73" s="26">
        <v>5.5544538525742</v>
      </c>
      <c r="V73" s="2">
        <v>128.82907081217985</v>
      </c>
      <c r="W73" s="27">
        <v>242.76395156852698</v>
      </c>
      <c r="X73" s="28">
        <v>22.499593492909906</v>
      </c>
      <c r="Y73" s="4">
        <v>265.2635450614369</v>
      </c>
    </row>
    <row r="74" spans="1:25" ht="15">
      <c r="A74" s="36">
        <v>2020</v>
      </c>
      <c r="B74" s="37">
        <v>5</v>
      </c>
      <c r="C74" s="37" t="s">
        <v>116</v>
      </c>
      <c r="D74" s="37" t="s">
        <v>120</v>
      </c>
      <c r="E74" s="34" t="s">
        <v>261</v>
      </c>
      <c r="F74" s="37" t="s">
        <v>118</v>
      </c>
      <c r="G74" s="38" t="s">
        <v>121</v>
      </c>
      <c r="H74" s="25">
        <v>11.02152465493571</v>
      </c>
      <c r="I74" s="26">
        <v>0</v>
      </c>
      <c r="J74" s="2">
        <v>11.02152465493571</v>
      </c>
      <c r="K74" s="25">
        <v>0.9891323607608138</v>
      </c>
      <c r="L74" s="26">
        <v>3.0429295207880864</v>
      </c>
      <c r="M74" s="2">
        <v>4.0320618815489</v>
      </c>
      <c r="N74" s="25">
        <v>19.07908314626619</v>
      </c>
      <c r="O74" s="26">
        <v>5.9851686011693594</v>
      </c>
      <c r="P74" s="26">
        <v>0.919893917100445</v>
      </c>
      <c r="Q74" s="26">
        <v>0.618291580266563</v>
      </c>
      <c r="R74" s="26">
        <v>3.966055690007121</v>
      </c>
      <c r="S74" s="26">
        <v>4.328616912127001</v>
      </c>
      <c r="T74" s="26">
        <v>6.677310309645642</v>
      </c>
      <c r="U74" s="26">
        <v>0.9922770375636684</v>
      </c>
      <c r="V74" s="2">
        <v>42.56669719414599</v>
      </c>
      <c r="W74" s="27">
        <v>57.620283730630604</v>
      </c>
      <c r="X74" s="28">
        <v>5.340113092074274</v>
      </c>
      <c r="Y74" s="4">
        <v>62.96039682270488</v>
      </c>
    </row>
    <row r="75" spans="1:25" ht="15">
      <c r="A75" s="36">
        <v>2020</v>
      </c>
      <c r="B75" s="37">
        <v>5</v>
      </c>
      <c r="C75" s="37" t="s">
        <v>116</v>
      </c>
      <c r="D75" s="37" t="s">
        <v>117</v>
      </c>
      <c r="E75" s="34" t="s">
        <v>262</v>
      </c>
      <c r="F75" s="37" t="s">
        <v>118</v>
      </c>
      <c r="G75" s="38" t="s">
        <v>122</v>
      </c>
      <c r="H75" s="25">
        <v>17.74972342718503</v>
      </c>
      <c r="I75" s="26">
        <v>0</v>
      </c>
      <c r="J75" s="2">
        <v>17.74972342718503</v>
      </c>
      <c r="K75" s="25">
        <v>2.289104614355865</v>
      </c>
      <c r="L75" s="26">
        <v>2.2692021309109567</v>
      </c>
      <c r="M75" s="2">
        <v>4.558306745266822</v>
      </c>
      <c r="N75" s="25">
        <v>1.6161356359270098</v>
      </c>
      <c r="O75" s="26">
        <v>5.24641194685543</v>
      </c>
      <c r="P75" s="26">
        <v>1.9605233582481352</v>
      </c>
      <c r="Q75" s="26">
        <v>1.375091734649867</v>
      </c>
      <c r="R75" s="26">
        <v>7.0205481625961745</v>
      </c>
      <c r="S75" s="26">
        <v>6.575408473151169</v>
      </c>
      <c r="T75" s="26">
        <v>21.610200022015714</v>
      </c>
      <c r="U75" s="26">
        <v>1.278701603767362</v>
      </c>
      <c r="V75" s="2">
        <v>46.683020937210856</v>
      </c>
      <c r="W75" s="27">
        <v>68.99105110966272</v>
      </c>
      <c r="X75" s="28">
        <v>6.393996922248053</v>
      </c>
      <c r="Y75" s="4">
        <v>75.38504803191077</v>
      </c>
    </row>
    <row r="76" spans="1:25" ht="15">
      <c r="A76" s="36">
        <v>2020</v>
      </c>
      <c r="B76" s="37">
        <v>5</v>
      </c>
      <c r="C76" s="37" t="s">
        <v>116</v>
      </c>
      <c r="D76" s="37" t="s">
        <v>123</v>
      </c>
      <c r="E76" s="34" t="s">
        <v>263</v>
      </c>
      <c r="F76" s="37" t="s">
        <v>118</v>
      </c>
      <c r="G76" s="38" t="s">
        <v>124</v>
      </c>
      <c r="H76" s="25">
        <v>16.01374673144392</v>
      </c>
      <c r="I76" s="26">
        <v>0</v>
      </c>
      <c r="J76" s="2">
        <v>16.01374673144392</v>
      </c>
      <c r="K76" s="25">
        <v>8.879148574897924</v>
      </c>
      <c r="L76" s="26">
        <v>6.413754710473155</v>
      </c>
      <c r="M76" s="2">
        <v>15.292903285371079</v>
      </c>
      <c r="N76" s="25">
        <v>25.33115430852649</v>
      </c>
      <c r="O76" s="26">
        <v>21.79603293720889</v>
      </c>
      <c r="P76" s="26">
        <v>4.712874166578147</v>
      </c>
      <c r="Q76" s="26">
        <v>3.3389297500490347</v>
      </c>
      <c r="R76" s="26">
        <v>23.347577669180584</v>
      </c>
      <c r="S76" s="26">
        <v>14.58599916743868</v>
      </c>
      <c r="T76" s="26">
        <v>21.10791557221302</v>
      </c>
      <c r="U76" s="26">
        <v>3.9927805581567286</v>
      </c>
      <c r="V76" s="2">
        <v>118.21326412935157</v>
      </c>
      <c r="W76" s="27">
        <v>149.51991414616657</v>
      </c>
      <c r="X76" s="28">
        <v>13.857033239201296</v>
      </c>
      <c r="Y76" s="4">
        <v>163.37694738536786</v>
      </c>
    </row>
    <row r="77" spans="1:25" ht="15">
      <c r="A77" s="36">
        <v>2020</v>
      </c>
      <c r="B77" s="37">
        <v>5</v>
      </c>
      <c r="C77" s="37" t="s">
        <v>116</v>
      </c>
      <c r="D77" s="37" t="s">
        <v>120</v>
      </c>
      <c r="E77" s="34" t="s">
        <v>264</v>
      </c>
      <c r="F77" s="37" t="s">
        <v>118</v>
      </c>
      <c r="G77" s="38" t="s">
        <v>125</v>
      </c>
      <c r="H77" s="25">
        <v>17.25876556043148</v>
      </c>
      <c r="I77" s="26">
        <v>0.7132802023279652</v>
      </c>
      <c r="J77" s="2">
        <v>17.972045762759446</v>
      </c>
      <c r="K77" s="25">
        <v>2.4121030354237707</v>
      </c>
      <c r="L77" s="26">
        <v>2.202566376339681</v>
      </c>
      <c r="M77" s="2">
        <v>4.614669411763452</v>
      </c>
      <c r="N77" s="25">
        <v>22.420913481764956</v>
      </c>
      <c r="O77" s="26">
        <v>1.6810471292392057</v>
      </c>
      <c r="P77" s="26">
        <v>0.42270951660035744</v>
      </c>
      <c r="Q77" s="26">
        <v>0.19854521559560073</v>
      </c>
      <c r="R77" s="26">
        <v>2.2555159606508255</v>
      </c>
      <c r="S77" s="26">
        <v>2.5586799043723762</v>
      </c>
      <c r="T77" s="26">
        <v>2.455922189393866</v>
      </c>
      <c r="U77" s="26">
        <v>0.4881904241113567</v>
      </c>
      <c r="V77" s="2">
        <v>32.481523821728544</v>
      </c>
      <c r="W77" s="27">
        <v>55.06823899625144</v>
      </c>
      <c r="X77" s="28">
        <v>5.103725168189988</v>
      </c>
      <c r="Y77" s="4">
        <v>60.17196416444143</v>
      </c>
    </row>
    <row r="78" spans="1:25" ht="15">
      <c r="A78" s="36">
        <v>2020</v>
      </c>
      <c r="B78" s="37">
        <v>5</v>
      </c>
      <c r="C78" s="37" t="s">
        <v>116</v>
      </c>
      <c r="D78" s="37" t="s">
        <v>126</v>
      </c>
      <c r="E78" s="34" t="s">
        <v>265</v>
      </c>
      <c r="F78" s="37" t="s">
        <v>118</v>
      </c>
      <c r="G78" s="38" t="s">
        <v>127</v>
      </c>
      <c r="H78" s="25">
        <v>154.11905174928282</v>
      </c>
      <c r="I78" s="26">
        <v>0</v>
      </c>
      <c r="J78" s="2">
        <v>154.11905174928282</v>
      </c>
      <c r="K78" s="25">
        <v>30.70116405388329</v>
      </c>
      <c r="L78" s="26">
        <v>21.18486721869744</v>
      </c>
      <c r="M78" s="2">
        <v>51.88603127258073</v>
      </c>
      <c r="N78" s="25">
        <v>30.427530717361233</v>
      </c>
      <c r="O78" s="26">
        <v>168.40662830702513</v>
      </c>
      <c r="P78" s="26">
        <v>30.182556752229416</v>
      </c>
      <c r="Q78" s="26">
        <v>23.921628941398538</v>
      </c>
      <c r="R78" s="26">
        <v>104.78270383098126</v>
      </c>
      <c r="S78" s="26">
        <v>66.59012218721628</v>
      </c>
      <c r="T78" s="26">
        <v>75.65182925780317</v>
      </c>
      <c r="U78" s="26">
        <v>29.181312087423084</v>
      </c>
      <c r="V78" s="2">
        <v>529.1443120814381</v>
      </c>
      <c r="W78" s="27">
        <v>735.1493951033017</v>
      </c>
      <c r="X78" s="28">
        <v>68.13214643871692</v>
      </c>
      <c r="Y78" s="4">
        <v>803.2815415420187</v>
      </c>
    </row>
    <row r="79" spans="1:25" ht="15">
      <c r="A79" s="36">
        <v>2020</v>
      </c>
      <c r="B79" s="37">
        <v>5</v>
      </c>
      <c r="C79" s="37" t="s">
        <v>116</v>
      </c>
      <c r="D79" s="37" t="s">
        <v>120</v>
      </c>
      <c r="E79" s="34" t="s">
        <v>266</v>
      </c>
      <c r="F79" s="37" t="s">
        <v>118</v>
      </c>
      <c r="G79" s="38" t="s">
        <v>128</v>
      </c>
      <c r="H79" s="25">
        <v>324.03697745794796</v>
      </c>
      <c r="I79" s="26">
        <v>0</v>
      </c>
      <c r="J79" s="2">
        <v>324.03697745794796</v>
      </c>
      <c r="K79" s="25">
        <v>7.587063697971826</v>
      </c>
      <c r="L79" s="26">
        <v>26.712238978528294</v>
      </c>
      <c r="M79" s="2">
        <v>34.29930267650012</v>
      </c>
      <c r="N79" s="25">
        <v>14.581403369325312</v>
      </c>
      <c r="O79" s="26">
        <v>43.398334016718074</v>
      </c>
      <c r="P79" s="26">
        <v>6.77040526305058</v>
      </c>
      <c r="Q79" s="26">
        <v>5.438050280580417</v>
      </c>
      <c r="R79" s="26">
        <v>30.909139663841334</v>
      </c>
      <c r="S79" s="26">
        <v>22.471726915846077</v>
      </c>
      <c r="T79" s="26">
        <v>23.89653663313297</v>
      </c>
      <c r="U79" s="26">
        <v>7.441648773789011</v>
      </c>
      <c r="V79" s="2">
        <v>154.90724491628376</v>
      </c>
      <c r="W79" s="27">
        <v>513.2435250507318</v>
      </c>
      <c r="X79" s="28">
        <v>47.569753755886346</v>
      </c>
      <c r="Y79" s="4">
        <v>560.8132788066182</v>
      </c>
    </row>
    <row r="80" spans="1:25" ht="15">
      <c r="A80" s="36">
        <v>2020</v>
      </c>
      <c r="B80" s="37">
        <v>5</v>
      </c>
      <c r="C80" s="37" t="s">
        <v>116</v>
      </c>
      <c r="D80" s="37" t="s">
        <v>126</v>
      </c>
      <c r="E80" s="34" t="s">
        <v>267</v>
      </c>
      <c r="F80" s="37" t="s">
        <v>118</v>
      </c>
      <c r="G80" s="38" t="s">
        <v>129</v>
      </c>
      <c r="H80" s="25">
        <v>75.9616360362046</v>
      </c>
      <c r="I80" s="26">
        <v>0</v>
      </c>
      <c r="J80" s="2">
        <v>75.9616360362046</v>
      </c>
      <c r="K80" s="25">
        <v>20.26035586737803</v>
      </c>
      <c r="L80" s="26">
        <v>25.421187400451537</v>
      </c>
      <c r="M80" s="2">
        <v>45.68154326782957</v>
      </c>
      <c r="N80" s="25">
        <v>62.92768591457007</v>
      </c>
      <c r="O80" s="26">
        <v>103.9647394584878</v>
      </c>
      <c r="P80" s="26">
        <v>24.105205433556566</v>
      </c>
      <c r="Q80" s="26">
        <v>12.6916082314621</v>
      </c>
      <c r="R80" s="26">
        <v>77.01461399907642</v>
      </c>
      <c r="S80" s="26">
        <v>57.45893815039692</v>
      </c>
      <c r="T80" s="26">
        <v>80.09532737095411</v>
      </c>
      <c r="U80" s="26">
        <v>13.825116520912102</v>
      </c>
      <c r="V80" s="2">
        <v>432.0832350794161</v>
      </c>
      <c r="W80" s="27">
        <v>553.7264143834502</v>
      </c>
      <c r="X80" s="28">
        <v>51.31770475205582</v>
      </c>
      <c r="Y80" s="4">
        <v>605.044119135506</v>
      </c>
    </row>
    <row r="81" spans="1:25" ht="15">
      <c r="A81" s="36">
        <v>2020</v>
      </c>
      <c r="B81" s="37">
        <v>5</v>
      </c>
      <c r="C81" s="37" t="s">
        <v>116</v>
      </c>
      <c r="D81" s="37" t="s">
        <v>126</v>
      </c>
      <c r="E81" s="34" t="s">
        <v>268</v>
      </c>
      <c r="F81" s="37" t="s">
        <v>118</v>
      </c>
      <c r="G81" s="38" t="s">
        <v>130</v>
      </c>
      <c r="H81" s="25">
        <v>151.76543907140245</v>
      </c>
      <c r="I81" s="26">
        <v>0</v>
      </c>
      <c r="J81" s="2">
        <v>151.76543907140245</v>
      </c>
      <c r="K81" s="25">
        <v>31.847237464813503</v>
      </c>
      <c r="L81" s="26">
        <v>13.252924908652503</v>
      </c>
      <c r="M81" s="2">
        <v>45.100162373466006</v>
      </c>
      <c r="N81" s="25">
        <v>8.715423379037675</v>
      </c>
      <c r="O81" s="26">
        <v>92.15619815662832</v>
      </c>
      <c r="P81" s="26">
        <v>13.438661949187983</v>
      </c>
      <c r="Q81" s="26">
        <v>14.976630210964908</v>
      </c>
      <c r="R81" s="26">
        <v>62.18688696311311</v>
      </c>
      <c r="S81" s="26">
        <v>40.28203294574529</v>
      </c>
      <c r="T81" s="26">
        <v>61.65152218613423</v>
      </c>
      <c r="U81" s="26">
        <v>12.014312436813642</v>
      </c>
      <c r="V81" s="2">
        <v>305.4216682276252</v>
      </c>
      <c r="W81" s="27">
        <v>502.2872696724936</v>
      </c>
      <c r="X81" s="28">
        <v>46.55184659017306</v>
      </c>
      <c r="Y81" s="4">
        <v>548.8391162626667</v>
      </c>
    </row>
    <row r="82" spans="1:25" ht="15">
      <c r="A82" s="36">
        <v>2020</v>
      </c>
      <c r="B82" s="37">
        <v>5</v>
      </c>
      <c r="C82" s="37" t="s">
        <v>116</v>
      </c>
      <c r="D82" s="37" t="s">
        <v>120</v>
      </c>
      <c r="E82" s="34" t="s">
        <v>269</v>
      </c>
      <c r="F82" s="37" t="s">
        <v>118</v>
      </c>
      <c r="G82" s="38" t="s">
        <v>131</v>
      </c>
      <c r="H82" s="25">
        <v>16.329764417521908</v>
      </c>
      <c r="I82" s="26">
        <v>0</v>
      </c>
      <c r="J82" s="2">
        <v>16.329764417521908</v>
      </c>
      <c r="K82" s="25">
        <v>1.482222956911074</v>
      </c>
      <c r="L82" s="26">
        <v>4.224981672131872</v>
      </c>
      <c r="M82" s="2">
        <v>5.707204629042946</v>
      </c>
      <c r="N82" s="25">
        <v>25.932852709304797</v>
      </c>
      <c r="O82" s="26">
        <v>6.364603180549456</v>
      </c>
      <c r="P82" s="26">
        <v>2.248755427602067</v>
      </c>
      <c r="Q82" s="26">
        <v>1.497670799904642</v>
      </c>
      <c r="R82" s="26">
        <v>13.220656536047075</v>
      </c>
      <c r="S82" s="26">
        <v>7.183477354565007</v>
      </c>
      <c r="T82" s="26">
        <v>8.353504135716511</v>
      </c>
      <c r="U82" s="26">
        <v>2.0055323914481407</v>
      </c>
      <c r="V82" s="2">
        <v>66.8070525351377</v>
      </c>
      <c r="W82" s="27">
        <v>88.84402158170255</v>
      </c>
      <c r="X82" s="28">
        <v>8.233837510915954</v>
      </c>
      <c r="Y82" s="4">
        <v>97.0778590926185</v>
      </c>
    </row>
    <row r="83" spans="1:25" ht="15">
      <c r="A83" s="36">
        <v>2020</v>
      </c>
      <c r="B83" s="37">
        <v>5</v>
      </c>
      <c r="C83" s="37" t="s">
        <v>116</v>
      </c>
      <c r="D83" s="37" t="s">
        <v>126</v>
      </c>
      <c r="E83" s="34" t="s">
        <v>270</v>
      </c>
      <c r="F83" s="37" t="s">
        <v>118</v>
      </c>
      <c r="G83" s="38" t="s">
        <v>132</v>
      </c>
      <c r="H83" s="25">
        <v>108.04605118008749</v>
      </c>
      <c r="I83" s="26">
        <v>0</v>
      </c>
      <c r="J83" s="2">
        <v>108.04605118008749</v>
      </c>
      <c r="K83" s="25">
        <v>488.66005165939526</v>
      </c>
      <c r="L83" s="26">
        <v>153.96517988984687</v>
      </c>
      <c r="M83" s="2">
        <v>642.6252315492421</v>
      </c>
      <c r="N83" s="25">
        <v>16.42402026191532</v>
      </c>
      <c r="O83" s="26">
        <v>171.771505620793</v>
      </c>
      <c r="P83" s="26">
        <v>28.872604528747015</v>
      </c>
      <c r="Q83" s="26">
        <v>15.39579944536958</v>
      </c>
      <c r="R83" s="26">
        <v>111.05733632965799</v>
      </c>
      <c r="S83" s="26">
        <v>89.73970013989486</v>
      </c>
      <c r="T83" s="26">
        <v>65.46320060518087</v>
      </c>
      <c r="U83" s="26">
        <v>21.663549214357246</v>
      </c>
      <c r="V83" s="2">
        <v>520.3877161459159</v>
      </c>
      <c r="W83" s="27">
        <v>1271.0589988752454</v>
      </c>
      <c r="X83" s="28">
        <v>117.80539097492029</v>
      </c>
      <c r="Y83" s="4">
        <v>1388.8643898501657</v>
      </c>
    </row>
    <row r="84" spans="1:25" ht="15">
      <c r="A84" s="36">
        <v>2020</v>
      </c>
      <c r="B84" s="37">
        <v>5</v>
      </c>
      <c r="C84" s="37" t="s">
        <v>116</v>
      </c>
      <c r="D84" s="37" t="s">
        <v>120</v>
      </c>
      <c r="E84" s="34" t="s">
        <v>271</v>
      </c>
      <c r="F84" s="37" t="s">
        <v>118</v>
      </c>
      <c r="G84" s="38" t="s">
        <v>133</v>
      </c>
      <c r="H84" s="25">
        <v>4.693181642777616</v>
      </c>
      <c r="I84" s="26">
        <v>0</v>
      </c>
      <c r="J84" s="2">
        <v>4.693181642777616</v>
      </c>
      <c r="K84" s="25">
        <v>9.222518403052964</v>
      </c>
      <c r="L84" s="26">
        <v>13.966299693211026</v>
      </c>
      <c r="M84" s="2">
        <v>23.18881809626399</v>
      </c>
      <c r="N84" s="25">
        <v>77.48192325850275</v>
      </c>
      <c r="O84" s="26">
        <v>101.41608255071365</v>
      </c>
      <c r="P84" s="26">
        <v>8.979133357189466</v>
      </c>
      <c r="Q84" s="26">
        <v>5.118689328389828</v>
      </c>
      <c r="R84" s="26">
        <v>43.72832630914282</v>
      </c>
      <c r="S84" s="26">
        <v>38.99204447575254</v>
      </c>
      <c r="T84" s="26">
        <v>52.69696065639174</v>
      </c>
      <c r="U84" s="26">
        <v>8.967389874345983</v>
      </c>
      <c r="V84" s="2">
        <v>337.38054981042876</v>
      </c>
      <c r="W84" s="27">
        <v>365.2625495494704</v>
      </c>
      <c r="X84" s="28">
        <v>33.85061090352691</v>
      </c>
      <c r="Y84" s="4">
        <v>399.1131604529973</v>
      </c>
    </row>
    <row r="85" spans="1:25" ht="15">
      <c r="A85" s="36">
        <v>2020</v>
      </c>
      <c r="B85" s="37">
        <v>5</v>
      </c>
      <c r="C85" s="37" t="s">
        <v>116</v>
      </c>
      <c r="D85" s="37" t="s">
        <v>126</v>
      </c>
      <c r="E85" s="34" t="s">
        <v>272</v>
      </c>
      <c r="F85" s="37" t="s">
        <v>118</v>
      </c>
      <c r="G85" s="38" t="s">
        <v>134</v>
      </c>
      <c r="H85" s="25">
        <v>60.396326216162045</v>
      </c>
      <c r="I85" s="26">
        <v>0</v>
      </c>
      <c r="J85" s="2">
        <v>60.396326216162045</v>
      </c>
      <c r="K85" s="25">
        <v>48.38358504249713</v>
      </c>
      <c r="L85" s="26">
        <v>40.01743247516252</v>
      </c>
      <c r="M85" s="2">
        <v>88.40101751765965</v>
      </c>
      <c r="N85" s="25">
        <v>11.632250094970377</v>
      </c>
      <c r="O85" s="26">
        <v>189.5082643193808</v>
      </c>
      <c r="P85" s="26">
        <v>51.86754539590297</v>
      </c>
      <c r="Q85" s="26">
        <v>55.9952699947932</v>
      </c>
      <c r="R85" s="26">
        <v>166.40273814173025</v>
      </c>
      <c r="S85" s="26">
        <v>97.41518198808917</v>
      </c>
      <c r="T85" s="26">
        <v>106.3966523313755</v>
      </c>
      <c r="U85" s="26">
        <v>34.65308011245019</v>
      </c>
      <c r="V85" s="2">
        <v>713.8709823786925</v>
      </c>
      <c r="W85" s="27">
        <v>862.668326112514</v>
      </c>
      <c r="X85" s="28">
        <v>79.94887177964466</v>
      </c>
      <c r="Y85" s="4">
        <v>942.6171978921586</v>
      </c>
    </row>
    <row r="86" spans="1:25" ht="15">
      <c r="A86" s="36">
        <v>2020</v>
      </c>
      <c r="B86" s="37">
        <v>5</v>
      </c>
      <c r="C86" s="37" t="s">
        <v>116</v>
      </c>
      <c r="D86" s="37" t="s">
        <v>126</v>
      </c>
      <c r="E86" s="34" t="s">
        <v>273</v>
      </c>
      <c r="F86" s="37" t="s">
        <v>118</v>
      </c>
      <c r="G86" s="38" t="s">
        <v>135</v>
      </c>
      <c r="H86" s="25">
        <v>51.429762923940274</v>
      </c>
      <c r="I86" s="26">
        <v>0</v>
      </c>
      <c r="J86" s="2">
        <v>51.429762923940274</v>
      </c>
      <c r="K86" s="25">
        <v>26.4102883983178</v>
      </c>
      <c r="L86" s="26">
        <v>8.290136929170867</v>
      </c>
      <c r="M86" s="2">
        <v>34.70042532748867</v>
      </c>
      <c r="N86" s="25">
        <v>9.604158920006752</v>
      </c>
      <c r="O86" s="26">
        <v>61.443053656833825</v>
      </c>
      <c r="P86" s="26">
        <v>10.893958846924438</v>
      </c>
      <c r="Q86" s="26">
        <v>10.668848604810115</v>
      </c>
      <c r="R86" s="26">
        <v>33.65295111794418</v>
      </c>
      <c r="S86" s="26">
        <v>25.451147260832016</v>
      </c>
      <c r="T86" s="26">
        <v>29.467484559796038</v>
      </c>
      <c r="U86" s="26">
        <v>10.137345308354604</v>
      </c>
      <c r="V86" s="2">
        <v>191.31894827550198</v>
      </c>
      <c r="W86" s="27">
        <v>277.44913652693094</v>
      </c>
      <c r="X86" s="28">
        <v>25.713552557970115</v>
      </c>
      <c r="Y86" s="4">
        <v>303.16268908490105</v>
      </c>
    </row>
    <row r="87" spans="1:25" ht="15">
      <c r="A87" s="36">
        <v>2020</v>
      </c>
      <c r="B87" s="37">
        <v>5</v>
      </c>
      <c r="C87" s="37" t="s">
        <v>116</v>
      </c>
      <c r="D87" s="37" t="s">
        <v>126</v>
      </c>
      <c r="E87" s="34" t="s">
        <v>274</v>
      </c>
      <c r="F87" s="37" t="s">
        <v>118</v>
      </c>
      <c r="G87" s="38" t="s">
        <v>136</v>
      </c>
      <c r="H87" s="25">
        <v>207.4010407520765</v>
      </c>
      <c r="I87" s="26">
        <v>0</v>
      </c>
      <c r="J87" s="2">
        <v>207.4010407520765</v>
      </c>
      <c r="K87" s="25">
        <v>334.3440800313165</v>
      </c>
      <c r="L87" s="26">
        <v>153.38886237457956</v>
      </c>
      <c r="M87" s="2">
        <v>487.73294240589604</v>
      </c>
      <c r="N87" s="25">
        <v>27.593540342420667</v>
      </c>
      <c r="O87" s="26">
        <v>156.2774840151252</v>
      </c>
      <c r="P87" s="26">
        <v>29.358536968933624</v>
      </c>
      <c r="Q87" s="26">
        <v>29.540494276342663</v>
      </c>
      <c r="R87" s="26">
        <v>109.22466257073994</v>
      </c>
      <c r="S87" s="26">
        <v>100.63867261704344</v>
      </c>
      <c r="T87" s="26">
        <v>126.44816183436288</v>
      </c>
      <c r="U87" s="26">
        <v>27.571642318787454</v>
      </c>
      <c r="V87" s="2">
        <v>606.6531949437558</v>
      </c>
      <c r="W87" s="27">
        <v>1301.7871781017284</v>
      </c>
      <c r="X87" s="28">
        <v>120.65220199009494</v>
      </c>
      <c r="Y87" s="4">
        <v>1422.4393800918233</v>
      </c>
    </row>
    <row r="88" spans="1:25" ht="15">
      <c r="A88" s="36">
        <v>2020</v>
      </c>
      <c r="B88" s="37">
        <v>5</v>
      </c>
      <c r="C88" s="37" t="s">
        <v>116</v>
      </c>
      <c r="D88" s="37" t="s">
        <v>117</v>
      </c>
      <c r="E88" s="34" t="s">
        <v>275</v>
      </c>
      <c r="F88" s="37" t="s">
        <v>118</v>
      </c>
      <c r="G88" s="38" t="s">
        <v>137</v>
      </c>
      <c r="H88" s="25">
        <v>21.917565890594553</v>
      </c>
      <c r="I88" s="26">
        <v>0</v>
      </c>
      <c r="J88" s="2">
        <v>21.917565890594553</v>
      </c>
      <c r="K88" s="25">
        <v>7.830818007688302</v>
      </c>
      <c r="L88" s="26">
        <v>3.3826841341040126</v>
      </c>
      <c r="M88" s="2">
        <v>11.213502141792315</v>
      </c>
      <c r="N88" s="25">
        <v>46.339084531834686</v>
      </c>
      <c r="O88" s="26">
        <v>2.090800980795709</v>
      </c>
      <c r="P88" s="26">
        <v>1.1005201816574988</v>
      </c>
      <c r="Q88" s="26">
        <v>0.6364386590882644</v>
      </c>
      <c r="R88" s="26">
        <v>3.818651768656939</v>
      </c>
      <c r="S88" s="26">
        <v>6.697933537046852</v>
      </c>
      <c r="T88" s="26">
        <v>5.509922255521086</v>
      </c>
      <c r="U88" s="26">
        <v>0.8947686240374001</v>
      </c>
      <c r="V88" s="2">
        <v>67.08812053863844</v>
      </c>
      <c r="W88" s="27">
        <v>100.2191885710253</v>
      </c>
      <c r="X88" s="28">
        <v>9.288189760205368</v>
      </c>
      <c r="Y88" s="4">
        <v>109.50737833123067</v>
      </c>
    </row>
    <row r="89" spans="1:25" ht="15">
      <c r="A89" s="36">
        <v>2020</v>
      </c>
      <c r="B89" s="37">
        <v>5</v>
      </c>
      <c r="C89" s="37" t="s">
        <v>116</v>
      </c>
      <c r="D89" s="37" t="s">
        <v>126</v>
      </c>
      <c r="E89" s="34" t="s">
        <v>276</v>
      </c>
      <c r="F89" s="37" t="s">
        <v>118</v>
      </c>
      <c r="G89" s="38" t="s">
        <v>138</v>
      </c>
      <c r="H89" s="25">
        <v>52.91476843513831</v>
      </c>
      <c r="I89" s="26">
        <v>0</v>
      </c>
      <c r="J89" s="2">
        <v>52.91476843513832</v>
      </c>
      <c r="K89" s="25">
        <v>1231.343779477135</v>
      </c>
      <c r="L89" s="26">
        <v>538.5636303154643</v>
      </c>
      <c r="M89" s="2">
        <v>1769.9074097925993</v>
      </c>
      <c r="N89" s="25">
        <v>532.3187802722385</v>
      </c>
      <c r="O89" s="26">
        <v>382.7027701038417</v>
      </c>
      <c r="P89" s="26">
        <v>52.50201472230814</v>
      </c>
      <c r="Q89" s="26">
        <v>59.549112177468544</v>
      </c>
      <c r="R89" s="26">
        <v>193.33516953818565</v>
      </c>
      <c r="S89" s="26">
        <v>233.593307657823</v>
      </c>
      <c r="T89" s="26">
        <v>329.8195998024003</v>
      </c>
      <c r="U89" s="26">
        <v>37.108112095541294</v>
      </c>
      <c r="V89" s="2">
        <v>1820.9288663698073</v>
      </c>
      <c r="W89" s="27">
        <v>3643.751044597545</v>
      </c>
      <c r="X89" s="28">
        <v>337.70808767956163</v>
      </c>
      <c r="Y89" s="4">
        <v>3981.4591322771066</v>
      </c>
    </row>
    <row r="90" spans="1:25" ht="15">
      <c r="A90" s="36">
        <v>2020</v>
      </c>
      <c r="B90" s="37">
        <v>5</v>
      </c>
      <c r="C90" s="37" t="s">
        <v>116</v>
      </c>
      <c r="D90" s="37" t="s">
        <v>120</v>
      </c>
      <c r="E90" s="34" t="s">
        <v>277</v>
      </c>
      <c r="F90" s="37" t="s">
        <v>118</v>
      </c>
      <c r="G90" s="38" t="s">
        <v>139</v>
      </c>
      <c r="H90" s="25">
        <v>17.262083105783322</v>
      </c>
      <c r="I90" s="26">
        <v>0.6923919272048629</v>
      </c>
      <c r="J90" s="2">
        <v>17.954475032988185</v>
      </c>
      <c r="K90" s="25">
        <v>5.511076364103619</v>
      </c>
      <c r="L90" s="26">
        <v>46.313878427880724</v>
      </c>
      <c r="M90" s="2">
        <v>51.82495479198434</v>
      </c>
      <c r="N90" s="25">
        <v>17.09171719077528</v>
      </c>
      <c r="O90" s="26">
        <v>171.47901544646302</v>
      </c>
      <c r="P90" s="26">
        <v>43.3377945830059</v>
      </c>
      <c r="Q90" s="26">
        <v>25.38733262867919</v>
      </c>
      <c r="R90" s="26">
        <v>159.80023698380597</v>
      </c>
      <c r="S90" s="26">
        <v>102.79790196452068</v>
      </c>
      <c r="T90" s="26">
        <v>190.38938228660342</v>
      </c>
      <c r="U90" s="26">
        <v>40.8513683722877</v>
      </c>
      <c r="V90" s="2">
        <v>751.1347494561411</v>
      </c>
      <c r="W90" s="27">
        <v>820.9141792811138</v>
      </c>
      <c r="X90" s="28">
        <v>76.0781185611444</v>
      </c>
      <c r="Y90" s="4">
        <v>896.9922978422582</v>
      </c>
    </row>
    <row r="91" spans="1:25" ht="15">
      <c r="A91" s="36">
        <v>2020</v>
      </c>
      <c r="B91" s="37">
        <v>5</v>
      </c>
      <c r="C91" s="37" t="s">
        <v>116</v>
      </c>
      <c r="D91" s="37" t="s">
        <v>123</v>
      </c>
      <c r="E91" s="34" t="s">
        <v>278</v>
      </c>
      <c r="F91" s="37" t="s">
        <v>118</v>
      </c>
      <c r="G91" s="38" t="s">
        <v>140</v>
      </c>
      <c r="H91" s="25">
        <v>5.8823234018150785</v>
      </c>
      <c r="I91" s="26">
        <v>0</v>
      </c>
      <c r="J91" s="2">
        <v>5.8823234018150785</v>
      </c>
      <c r="K91" s="25">
        <v>0.03111370357461784</v>
      </c>
      <c r="L91" s="26">
        <v>4.5210517860608075</v>
      </c>
      <c r="M91" s="2">
        <v>4.552165489635425</v>
      </c>
      <c r="N91" s="25">
        <v>5.235757657528897</v>
      </c>
      <c r="O91" s="26">
        <v>14.194481983596253</v>
      </c>
      <c r="P91" s="26">
        <v>2.5962271508407357</v>
      </c>
      <c r="Q91" s="26">
        <v>1.500976111804518</v>
      </c>
      <c r="R91" s="26">
        <v>10.73315734610794</v>
      </c>
      <c r="S91" s="26">
        <v>7.419302081233832</v>
      </c>
      <c r="T91" s="26">
        <v>14.688125731341648</v>
      </c>
      <c r="U91" s="26">
        <v>2.5558023920373025</v>
      </c>
      <c r="V91" s="2">
        <v>58.923830454491124</v>
      </c>
      <c r="W91" s="27">
        <v>69.35831934594162</v>
      </c>
      <c r="X91" s="28">
        <v>6.427845286808513</v>
      </c>
      <c r="Y91" s="4">
        <v>75.78616463275014</v>
      </c>
    </row>
    <row r="92" spans="1:25" ht="15">
      <c r="A92" s="36">
        <v>2020</v>
      </c>
      <c r="B92" s="37">
        <v>5</v>
      </c>
      <c r="C92" s="37" t="s">
        <v>116</v>
      </c>
      <c r="D92" s="37" t="s">
        <v>123</v>
      </c>
      <c r="E92" s="34" t="s">
        <v>279</v>
      </c>
      <c r="F92" s="37" t="s">
        <v>118</v>
      </c>
      <c r="G92" s="38" t="s">
        <v>141</v>
      </c>
      <c r="H92" s="25">
        <v>6.596008201498437</v>
      </c>
      <c r="I92" s="26">
        <v>0.3300730162298624</v>
      </c>
      <c r="J92" s="2">
        <v>6.926081217728299</v>
      </c>
      <c r="K92" s="25">
        <v>2.7001256719757265</v>
      </c>
      <c r="L92" s="26">
        <v>6.580048397749692</v>
      </c>
      <c r="M92" s="2">
        <v>9.280174069725419</v>
      </c>
      <c r="N92" s="25">
        <v>76.90017835552995</v>
      </c>
      <c r="O92" s="26">
        <v>5.275086545411048</v>
      </c>
      <c r="P92" s="26">
        <v>0.9620759768036009</v>
      </c>
      <c r="Q92" s="26">
        <v>0.580780651085715</v>
      </c>
      <c r="R92" s="26">
        <v>2.617172349966623</v>
      </c>
      <c r="S92" s="26">
        <v>6.789452672219913</v>
      </c>
      <c r="T92" s="26">
        <v>5.15148410387617</v>
      </c>
      <c r="U92" s="26">
        <v>0.7983745698021346</v>
      </c>
      <c r="V92" s="2">
        <v>99.07460522469515</v>
      </c>
      <c r="W92" s="27">
        <v>115.28086051214885</v>
      </c>
      <c r="X92" s="28">
        <v>10.683740557927074</v>
      </c>
      <c r="Y92" s="4">
        <v>125.96460107007593</v>
      </c>
    </row>
    <row r="93" spans="1:25" ht="15">
      <c r="A93" s="36">
        <v>2020</v>
      </c>
      <c r="B93" s="37">
        <v>5</v>
      </c>
      <c r="C93" s="37" t="s">
        <v>116</v>
      </c>
      <c r="D93" s="37" t="s">
        <v>120</v>
      </c>
      <c r="E93" s="34" t="s">
        <v>280</v>
      </c>
      <c r="F93" s="37" t="s">
        <v>118</v>
      </c>
      <c r="G93" s="38" t="s">
        <v>142</v>
      </c>
      <c r="H93" s="25">
        <v>14.115786665839163</v>
      </c>
      <c r="I93" s="26">
        <v>0</v>
      </c>
      <c r="J93" s="2">
        <v>14.115786665839163</v>
      </c>
      <c r="K93" s="25">
        <v>5.0125736681830535</v>
      </c>
      <c r="L93" s="26">
        <v>10.296089797385731</v>
      </c>
      <c r="M93" s="2">
        <v>15.308663465568785</v>
      </c>
      <c r="N93" s="25">
        <v>8.795875096124343</v>
      </c>
      <c r="O93" s="26">
        <v>46.96695040966055</v>
      </c>
      <c r="P93" s="26">
        <v>9.667698872797013</v>
      </c>
      <c r="Q93" s="26">
        <v>5.926415425217997</v>
      </c>
      <c r="R93" s="26">
        <v>37.481315066982475</v>
      </c>
      <c r="S93" s="26">
        <v>24.667936289549818</v>
      </c>
      <c r="T93" s="26">
        <v>40.412754272232704</v>
      </c>
      <c r="U93" s="26">
        <v>9.319045173781173</v>
      </c>
      <c r="V93" s="2">
        <v>183.23799060634607</v>
      </c>
      <c r="W93" s="27">
        <v>212.66244073775405</v>
      </c>
      <c r="X93" s="28">
        <v>19.708644379570437</v>
      </c>
      <c r="Y93" s="4">
        <v>232.3710851173245</v>
      </c>
    </row>
    <row r="94" spans="1:25" ht="15">
      <c r="A94" s="36">
        <v>2020</v>
      </c>
      <c r="B94" s="37">
        <v>5</v>
      </c>
      <c r="C94" s="37" t="s">
        <v>116</v>
      </c>
      <c r="D94" s="37" t="s">
        <v>126</v>
      </c>
      <c r="E94" s="34" t="s">
        <v>281</v>
      </c>
      <c r="F94" s="37" t="s">
        <v>118</v>
      </c>
      <c r="G94" s="38" t="s">
        <v>143</v>
      </c>
      <c r="H94" s="25">
        <v>117.15883101409115</v>
      </c>
      <c r="I94" s="26">
        <v>4.849493482913601</v>
      </c>
      <c r="J94" s="2">
        <v>122.00832449700475</v>
      </c>
      <c r="K94" s="25">
        <v>6.376777164724209</v>
      </c>
      <c r="L94" s="26">
        <v>11.934011780249445</v>
      </c>
      <c r="M94" s="2">
        <v>18.310788944973655</v>
      </c>
      <c r="N94" s="25">
        <v>14.578876505993351</v>
      </c>
      <c r="O94" s="26">
        <v>33.74721503312592</v>
      </c>
      <c r="P94" s="26">
        <v>6.973722834069326</v>
      </c>
      <c r="Q94" s="26">
        <v>3.6399988391339924</v>
      </c>
      <c r="R94" s="26">
        <v>31.452265150208735</v>
      </c>
      <c r="S94" s="26">
        <v>19.803569282192488</v>
      </c>
      <c r="T94" s="26">
        <v>31.264699334299046</v>
      </c>
      <c r="U94" s="26">
        <v>7.278614160304972</v>
      </c>
      <c r="V94" s="2">
        <v>148.73896113932784</v>
      </c>
      <c r="W94" s="27">
        <v>289.05807458130624</v>
      </c>
      <c r="X94" s="28">
        <v>26.790250377712617</v>
      </c>
      <c r="Y94" s="4">
        <v>315.84832495901884</v>
      </c>
    </row>
    <row r="95" spans="1:25" ht="15">
      <c r="A95" s="36">
        <v>2020</v>
      </c>
      <c r="B95" s="37">
        <v>5</v>
      </c>
      <c r="C95" s="37" t="s">
        <v>116</v>
      </c>
      <c r="D95" s="37" t="s">
        <v>117</v>
      </c>
      <c r="E95" s="34" t="s">
        <v>282</v>
      </c>
      <c r="F95" s="37" t="s">
        <v>118</v>
      </c>
      <c r="G95" s="38" t="s">
        <v>144</v>
      </c>
      <c r="H95" s="25">
        <v>294.13540491874636</v>
      </c>
      <c r="I95" s="26">
        <v>30.90075058357428</v>
      </c>
      <c r="J95" s="2">
        <v>325.03615550232064</v>
      </c>
      <c r="K95" s="25">
        <v>264.2752610613995</v>
      </c>
      <c r="L95" s="26">
        <v>29.756853714841554</v>
      </c>
      <c r="M95" s="2">
        <v>294.03211477624103</v>
      </c>
      <c r="N95" s="25">
        <v>52.27484553170261</v>
      </c>
      <c r="O95" s="26">
        <v>61.985392437894745</v>
      </c>
      <c r="P95" s="26">
        <v>16.07971843362294</v>
      </c>
      <c r="Q95" s="26">
        <v>11.03157183306026</v>
      </c>
      <c r="R95" s="26">
        <v>44.84521728165478</v>
      </c>
      <c r="S95" s="26">
        <v>61.51146360572059</v>
      </c>
      <c r="T95" s="26">
        <v>59.77904421131796</v>
      </c>
      <c r="U95" s="26">
        <v>11.065535763602059</v>
      </c>
      <c r="V95" s="2">
        <v>318.5727890985759</v>
      </c>
      <c r="W95" s="27">
        <v>937.6410593771376</v>
      </c>
      <c r="X95" s="28">
        <v>86.90429305499732</v>
      </c>
      <c r="Y95" s="4">
        <v>1024.545352432135</v>
      </c>
    </row>
    <row r="96" spans="1:25" ht="15">
      <c r="A96" s="36">
        <v>2020</v>
      </c>
      <c r="B96" s="37">
        <v>5</v>
      </c>
      <c r="C96" s="37" t="s">
        <v>145</v>
      </c>
      <c r="D96" s="37" t="s">
        <v>146</v>
      </c>
      <c r="E96" s="34" t="s">
        <v>283</v>
      </c>
      <c r="F96" s="37" t="s">
        <v>147</v>
      </c>
      <c r="G96" s="38" t="s">
        <v>148</v>
      </c>
      <c r="H96" s="25">
        <v>42.96392635561199</v>
      </c>
      <c r="I96" s="26">
        <v>2.049428786740471</v>
      </c>
      <c r="J96" s="2">
        <v>45.01335514235246</v>
      </c>
      <c r="K96" s="25">
        <v>179.12867336377525</v>
      </c>
      <c r="L96" s="26">
        <v>59.40485644815101</v>
      </c>
      <c r="M96" s="2">
        <v>238.53352981192626</v>
      </c>
      <c r="N96" s="25">
        <v>19.768692884195644</v>
      </c>
      <c r="O96" s="26">
        <v>68.01354234465971</v>
      </c>
      <c r="P96" s="26">
        <v>12.13845993303828</v>
      </c>
      <c r="Q96" s="26">
        <v>9.343878944116431</v>
      </c>
      <c r="R96" s="26">
        <v>33.74740689439338</v>
      </c>
      <c r="S96" s="26">
        <v>44.343556900080394</v>
      </c>
      <c r="T96" s="26">
        <v>50.217791231652164</v>
      </c>
      <c r="U96" s="26">
        <v>13.532101193763314</v>
      </c>
      <c r="V96" s="2">
        <v>251.1054303258993</v>
      </c>
      <c r="W96" s="27">
        <v>534.6523152801781</v>
      </c>
      <c r="X96" s="28">
        <v>49.552599777374496</v>
      </c>
      <c r="Y96" s="4">
        <v>584.2049150575526</v>
      </c>
    </row>
    <row r="97" spans="1:25" ht="15">
      <c r="A97" s="36">
        <v>2020</v>
      </c>
      <c r="B97" s="37">
        <v>5</v>
      </c>
      <c r="C97" s="37" t="s">
        <v>145</v>
      </c>
      <c r="D97" s="37" t="s">
        <v>149</v>
      </c>
      <c r="E97" s="34" t="s">
        <v>284</v>
      </c>
      <c r="F97" s="37" t="s">
        <v>147</v>
      </c>
      <c r="G97" s="38" t="s">
        <v>150</v>
      </c>
      <c r="H97" s="25">
        <v>142.9103722566121</v>
      </c>
      <c r="I97" s="26">
        <v>35.9482422944171</v>
      </c>
      <c r="J97" s="2">
        <v>178.8586145510292</v>
      </c>
      <c r="K97" s="25">
        <v>76.10219071294176</v>
      </c>
      <c r="L97" s="26">
        <v>47.715371028122476</v>
      </c>
      <c r="M97" s="2">
        <v>123.81756174106424</v>
      </c>
      <c r="N97" s="25">
        <v>19.241807656495247</v>
      </c>
      <c r="O97" s="26">
        <v>97.76299214091945</v>
      </c>
      <c r="P97" s="26">
        <v>20.284196004025283</v>
      </c>
      <c r="Q97" s="26">
        <v>23.311534608564173</v>
      </c>
      <c r="R97" s="26">
        <v>42.670578135690924</v>
      </c>
      <c r="S97" s="26">
        <v>59.1641809711567</v>
      </c>
      <c r="T97" s="26">
        <v>76.21179123889176</v>
      </c>
      <c r="U97" s="26">
        <v>15.873935382145476</v>
      </c>
      <c r="V97" s="2">
        <v>354.52101613788903</v>
      </c>
      <c r="W97" s="27">
        <v>657.1971924299825</v>
      </c>
      <c r="X97" s="28">
        <v>60.90956860899827</v>
      </c>
      <c r="Y97" s="4">
        <v>718.1067610389807</v>
      </c>
    </row>
    <row r="98" spans="1:25" ht="15">
      <c r="A98" s="36">
        <v>2020</v>
      </c>
      <c r="B98" s="37">
        <v>5</v>
      </c>
      <c r="C98" s="37" t="s">
        <v>145</v>
      </c>
      <c r="D98" s="37" t="s">
        <v>146</v>
      </c>
      <c r="E98" s="34" t="s">
        <v>285</v>
      </c>
      <c r="F98" s="37" t="s">
        <v>147</v>
      </c>
      <c r="G98" s="38" t="s">
        <v>151</v>
      </c>
      <c r="H98" s="25">
        <v>20.568139368154544</v>
      </c>
      <c r="I98" s="26">
        <v>1.3949685944846486</v>
      </c>
      <c r="J98" s="2">
        <v>21.963107962639192</v>
      </c>
      <c r="K98" s="25">
        <v>3.4271219208511075</v>
      </c>
      <c r="L98" s="26">
        <v>1.3401453367350995</v>
      </c>
      <c r="M98" s="2">
        <v>4.767267257586207</v>
      </c>
      <c r="N98" s="25">
        <v>5.087990840524464</v>
      </c>
      <c r="O98" s="26">
        <v>11.217038459698154</v>
      </c>
      <c r="P98" s="26">
        <v>2.471567314710523</v>
      </c>
      <c r="Q98" s="26">
        <v>1.3091586899798064</v>
      </c>
      <c r="R98" s="26">
        <v>6.3831792985485505</v>
      </c>
      <c r="S98" s="26">
        <v>6.696850576783672</v>
      </c>
      <c r="T98" s="26">
        <v>8.796923743488433</v>
      </c>
      <c r="U98" s="26">
        <v>2.870114856550564</v>
      </c>
      <c r="V98" s="2">
        <v>44.83282378028417</v>
      </c>
      <c r="W98" s="27">
        <v>71.56319900050957</v>
      </c>
      <c r="X98" s="28">
        <v>6.632436851389692</v>
      </c>
      <c r="Y98" s="4">
        <v>78.19563585189927</v>
      </c>
    </row>
    <row r="99" spans="1:25" ht="15">
      <c r="A99" s="36">
        <v>2020</v>
      </c>
      <c r="B99" s="37">
        <v>5</v>
      </c>
      <c r="C99" s="37" t="s">
        <v>145</v>
      </c>
      <c r="D99" s="37" t="s">
        <v>149</v>
      </c>
      <c r="E99" s="34" t="s">
        <v>286</v>
      </c>
      <c r="F99" s="37" t="s">
        <v>147</v>
      </c>
      <c r="G99" s="38" t="s">
        <v>152</v>
      </c>
      <c r="H99" s="25">
        <v>80.13512551398249</v>
      </c>
      <c r="I99" s="26">
        <v>0</v>
      </c>
      <c r="J99" s="2">
        <v>80.13512551398249</v>
      </c>
      <c r="K99" s="25">
        <v>8.934418424549964</v>
      </c>
      <c r="L99" s="26">
        <v>2.1663737925225117</v>
      </c>
      <c r="M99" s="2">
        <v>11.100792217072476</v>
      </c>
      <c r="N99" s="25">
        <v>3.93450509080866</v>
      </c>
      <c r="O99" s="26">
        <v>17.620202420810106</v>
      </c>
      <c r="P99" s="26">
        <v>4.774031565617869</v>
      </c>
      <c r="Q99" s="26">
        <v>2.220257009757229</v>
      </c>
      <c r="R99" s="26">
        <v>9.820039212536091</v>
      </c>
      <c r="S99" s="26">
        <v>13.176400648883588</v>
      </c>
      <c r="T99" s="26">
        <v>21.4739050610427</v>
      </c>
      <c r="U99" s="26">
        <v>3.9749473290411443</v>
      </c>
      <c r="V99" s="2">
        <v>76.99428833849738</v>
      </c>
      <c r="W99" s="27">
        <v>168.23020606955237</v>
      </c>
      <c r="X99" s="28">
        <v>15.591929331407393</v>
      </c>
      <c r="Y99" s="4">
        <v>183.82213540095975</v>
      </c>
    </row>
    <row r="100" spans="1:25" ht="15">
      <c r="A100" s="36">
        <v>2020</v>
      </c>
      <c r="B100" s="37">
        <v>5</v>
      </c>
      <c r="C100" s="37" t="s">
        <v>145</v>
      </c>
      <c r="D100" s="37" t="s">
        <v>153</v>
      </c>
      <c r="E100" s="34" t="s">
        <v>287</v>
      </c>
      <c r="F100" s="37" t="s">
        <v>147</v>
      </c>
      <c r="G100" s="38" t="s">
        <v>154</v>
      </c>
      <c r="H100" s="25">
        <v>115.40238627473437</v>
      </c>
      <c r="I100" s="26">
        <v>0</v>
      </c>
      <c r="J100" s="2">
        <v>115.40238627473437</v>
      </c>
      <c r="K100" s="25">
        <v>7.951029933471361</v>
      </c>
      <c r="L100" s="26">
        <v>7.397036441702337</v>
      </c>
      <c r="M100" s="2">
        <v>15.348066375173698</v>
      </c>
      <c r="N100" s="25">
        <v>4.984568916050632</v>
      </c>
      <c r="O100" s="26">
        <v>28.666516692250887</v>
      </c>
      <c r="P100" s="26">
        <v>6.180722761475598</v>
      </c>
      <c r="Q100" s="26">
        <v>4.1119020194118185</v>
      </c>
      <c r="R100" s="26">
        <v>13.866629117064862</v>
      </c>
      <c r="S100" s="26">
        <v>17.33452799150644</v>
      </c>
      <c r="T100" s="26">
        <v>29.31464396798601</v>
      </c>
      <c r="U100" s="26">
        <v>5.2320818799481446</v>
      </c>
      <c r="V100" s="2">
        <v>109.69159334569439</v>
      </c>
      <c r="W100" s="27">
        <v>240.44204599560246</v>
      </c>
      <c r="X100" s="28">
        <v>22.28468010110589</v>
      </c>
      <c r="Y100" s="4">
        <v>262.7267260967084</v>
      </c>
    </row>
    <row r="101" spans="1:25" ht="15">
      <c r="A101" s="36">
        <v>2020</v>
      </c>
      <c r="B101" s="37">
        <v>5</v>
      </c>
      <c r="C101" s="37" t="s">
        <v>145</v>
      </c>
      <c r="D101" s="37" t="s">
        <v>155</v>
      </c>
      <c r="E101" s="34" t="s">
        <v>288</v>
      </c>
      <c r="F101" s="37" t="s">
        <v>147</v>
      </c>
      <c r="G101" s="38" t="s">
        <v>156</v>
      </c>
      <c r="H101" s="25">
        <v>16.42096735640491</v>
      </c>
      <c r="I101" s="26">
        <v>0</v>
      </c>
      <c r="J101" s="2">
        <v>16.42096735640491</v>
      </c>
      <c r="K101" s="25">
        <v>2.3330001541073764</v>
      </c>
      <c r="L101" s="26">
        <v>1.7464391774910042</v>
      </c>
      <c r="M101" s="2">
        <v>4.079439331598381</v>
      </c>
      <c r="N101" s="25">
        <v>7.784775426903841</v>
      </c>
      <c r="O101" s="26">
        <v>6.918797815580102</v>
      </c>
      <c r="P101" s="26">
        <v>1.5062533856605809</v>
      </c>
      <c r="Q101" s="26">
        <v>1.0417275578730285</v>
      </c>
      <c r="R101" s="26">
        <v>2.980286928298199</v>
      </c>
      <c r="S101" s="26">
        <v>5.338804437933974</v>
      </c>
      <c r="T101" s="26">
        <v>10.283507166435555</v>
      </c>
      <c r="U101" s="26">
        <v>1.2123090379384704</v>
      </c>
      <c r="V101" s="2">
        <v>37.066461756623745</v>
      </c>
      <c r="W101" s="27">
        <v>57.56686844462704</v>
      </c>
      <c r="X101" s="28">
        <v>5.335249004336663</v>
      </c>
      <c r="Y101" s="4">
        <v>62.9021174489637</v>
      </c>
    </row>
    <row r="102" spans="1:25" ht="15">
      <c r="A102" s="36">
        <v>2020</v>
      </c>
      <c r="B102" s="37">
        <v>5</v>
      </c>
      <c r="C102" s="37" t="s">
        <v>145</v>
      </c>
      <c r="D102" s="37" t="s">
        <v>149</v>
      </c>
      <c r="E102" s="34" t="s">
        <v>289</v>
      </c>
      <c r="F102" s="37" t="s">
        <v>147</v>
      </c>
      <c r="G102" s="38" t="s">
        <v>157</v>
      </c>
      <c r="H102" s="25">
        <v>108.23540144087671</v>
      </c>
      <c r="I102" s="26">
        <v>0</v>
      </c>
      <c r="J102" s="2">
        <v>108.23540144087671</v>
      </c>
      <c r="K102" s="25">
        <v>9.390928975007391</v>
      </c>
      <c r="L102" s="26">
        <v>12.918036780907585</v>
      </c>
      <c r="M102" s="2">
        <v>22.308965755914976</v>
      </c>
      <c r="N102" s="25">
        <v>4.4009130020956535</v>
      </c>
      <c r="O102" s="26">
        <v>62.33259985464452</v>
      </c>
      <c r="P102" s="26">
        <v>11.453295032436976</v>
      </c>
      <c r="Q102" s="26">
        <v>13.862858288322283</v>
      </c>
      <c r="R102" s="26">
        <v>29.97241361539089</v>
      </c>
      <c r="S102" s="26">
        <v>31.730413193634643</v>
      </c>
      <c r="T102" s="26">
        <v>60.178252625931854</v>
      </c>
      <c r="U102" s="26">
        <v>10.155873639494892</v>
      </c>
      <c r="V102" s="2">
        <v>224.08661925195173</v>
      </c>
      <c r="W102" s="27">
        <v>354.63098644874344</v>
      </c>
      <c r="X102" s="28">
        <v>32.86696914921902</v>
      </c>
      <c r="Y102" s="4">
        <v>387.49795559796246</v>
      </c>
    </row>
    <row r="103" spans="1:25" ht="15">
      <c r="A103" s="36">
        <v>2020</v>
      </c>
      <c r="B103" s="37">
        <v>5</v>
      </c>
      <c r="C103" s="37" t="s">
        <v>145</v>
      </c>
      <c r="D103" s="37" t="s">
        <v>153</v>
      </c>
      <c r="E103" s="34" t="s">
        <v>290</v>
      </c>
      <c r="F103" s="37" t="s">
        <v>147</v>
      </c>
      <c r="G103" s="38" t="s">
        <v>158</v>
      </c>
      <c r="H103" s="25">
        <v>135.40370577384311</v>
      </c>
      <c r="I103" s="26">
        <v>0</v>
      </c>
      <c r="J103" s="2">
        <v>135.40370577384311</v>
      </c>
      <c r="K103" s="25">
        <v>10.578364323068808</v>
      </c>
      <c r="L103" s="26">
        <v>10.302793864786171</v>
      </c>
      <c r="M103" s="2">
        <v>20.88115818785498</v>
      </c>
      <c r="N103" s="25">
        <v>12.15071350523347</v>
      </c>
      <c r="O103" s="26">
        <v>43.186927210799595</v>
      </c>
      <c r="P103" s="26">
        <v>9.346920587028634</v>
      </c>
      <c r="Q103" s="26">
        <v>6.514084482812361</v>
      </c>
      <c r="R103" s="26">
        <v>19.238299002506327</v>
      </c>
      <c r="S103" s="26">
        <v>23.74094836418589</v>
      </c>
      <c r="T103" s="26">
        <v>32.32115832315066</v>
      </c>
      <c r="U103" s="26">
        <v>7.771370083856113</v>
      </c>
      <c r="V103" s="2">
        <v>154.27042155957304</v>
      </c>
      <c r="W103" s="27">
        <v>310.5552855212711</v>
      </c>
      <c r="X103" s="28">
        <v>28.78272518418771</v>
      </c>
      <c r="Y103" s="4">
        <v>339.3380107054588</v>
      </c>
    </row>
    <row r="104" spans="1:25" ht="15">
      <c r="A104" s="36">
        <v>2020</v>
      </c>
      <c r="B104" s="37">
        <v>5</v>
      </c>
      <c r="C104" s="37" t="s">
        <v>145</v>
      </c>
      <c r="D104" s="37" t="s">
        <v>146</v>
      </c>
      <c r="E104" s="34" t="s">
        <v>291</v>
      </c>
      <c r="F104" s="37" t="s">
        <v>147</v>
      </c>
      <c r="G104" s="38" t="s">
        <v>159</v>
      </c>
      <c r="H104" s="25">
        <v>166.27784632711897</v>
      </c>
      <c r="I104" s="26">
        <v>0</v>
      </c>
      <c r="J104" s="2">
        <v>166.27784632711897</v>
      </c>
      <c r="K104" s="25">
        <v>11.46780107006861</v>
      </c>
      <c r="L104" s="26">
        <v>15.102573173187391</v>
      </c>
      <c r="M104" s="2">
        <v>26.570374243256</v>
      </c>
      <c r="N104" s="25">
        <v>10.19072300728565</v>
      </c>
      <c r="O104" s="26">
        <v>47.47247982172885</v>
      </c>
      <c r="P104" s="26">
        <v>10.50758995093835</v>
      </c>
      <c r="Q104" s="26">
        <v>6.810910443658053</v>
      </c>
      <c r="R104" s="26">
        <v>24.778955121562575</v>
      </c>
      <c r="S104" s="26">
        <v>30.964582108201217</v>
      </c>
      <c r="T104" s="26">
        <v>51.300644248025336</v>
      </c>
      <c r="U104" s="26">
        <v>10.626091402176387</v>
      </c>
      <c r="V104" s="2">
        <v>192.65197610357646</v>
      </c>
      <c r="W104" s="27">
        <v>385.5001966739514</v>
      </c>
      <c r="X104" s="28">
        <v>35.728712666816534</v>
      </c>
      <c r="Y104" s="4">
        <v>421.2289093407679</v>
      </c>
    </row>
    <row r="105" spans="1:25" ht="15">
      <c r="A105" s="36">
        <v>2020</v>
      </c>
      <c r="B105" s="37">
        <v>5</v>
      </c>
      <c r="C105" s="37" t="s">
        <v>145</v>
      </c>
      <c r="D105" s="37" t="s">
        <v>149</v>
      </c>
      <c r="E105" s="34" t="s">
        <v>292</v>
      </c>
      <c r="F105" s="37" t="s">
        <v>147</v>
      </c>
      <c r="G105" s="38" t="s">
        <v>160</v>
      </c>
      <c r="H105" s="25">
        <v>19.73971383163944</v>
      </c>
      <c r="I105" s="26">
        <v>0</v>
      </c>
      <c r="J105" s="2">
        <v>19.739713831639435</v>
      </c>
      <c r="K105" s="25">
        <v>2.363345890224407</v>
      </c>
      <c r="L105" s="26">
        <v>2.715065012613536</v>
      </c>
      <c r="M105" s="2">
        <v>5.078410902837943</v>
      </c>
      <c r="N105" s="25">
        <v>3.5136722777305374</v>
      </c>
      <c r="O105" s="26">
        <v>13.160978695106168</v>
      </c>
      <c r="P105" s="26">
        <v>2.68703146755373</v>
      </c>
      <c r="Q105" s="26">
        <v>1.3273894795382857</v>
      </c>
      <c r="R105" s="26">
        <v>7.329871376131938</v>
      </c>
      <c r="S105" s="26">
        <v>6.96581053113539</v>
      </c>
      <c r="T105" s="26">
        <v>11.089315132611246</v>
      </c>
      <c r="U105" s="26">
        <v>2.0484579815091237</v>
      </c>
      <c r="V105" s="2">
        <v>48.12252694131642</v>
      </c>
      <c r="W105" s="27">
        <v>72.9406516757938</v>
      </c>
      <c r="X105" s="28">
        <v>6.760060028426842</v>
      </c>
      <c r="Y105" s="4">
        <v>79.70071170422065</v>
      </c>
    </row>
    <row r="106" spans="1:25" ht="15">
      <c r="A106" s="36">
        <v>2020</v>
      </c>
      <c r="B106" s="37">
        <v>5</v>
      </c>
      <c r="C106" s="37" t="s">
        <v>145</v>
      </c>
      <c r="D106" s="37" t="s">
        <v>149</v>
      </c>
      <c r="E106" s="34" t="s">
        <v>293</v>
      </c>
      <c r="F106" s="37" t="s">
        <v>147</v>
      </c>
      <c r="G106" s="38" t="s">
        <v>161</v>
      </c>
      <c r="H106" s="25">
        <v>75.00822898556642</v>
      </c>
      <c r="I106" s="26">
        <v>0</v>
      </c>
      <c r="J106" s="2">
        <v>75.00822898556642</v>
      </c>
      <c r="K106" s="25">
        <v>11.324435602135111</v>
      </c>
      <c r="L106" s="26">
        <v>3.9252438373846026</v>
      </c>
      <c r="M106" s="2">
        <v>15.249679439519713</v>
      </c>
      <c r="N106" s="25">
        <v>7.569416862692208</v>
      </c>
      <c r="O106" s="26">
        <v>37.18970036668605</v>
      </c>
      <c r="P106" s="26">
        <v>6.122226284638646</v>
      </c>
      <c r="Q106" s="26">
        <v>5.354848941706698</v>
      </c>
      <c r="R106" s="26">
        <v>19.909053438146486</v>
      </c>
      <c r="S106" s="26">
        <v>18.07483685826803</v>
      </c>
      <c r="T106" s="26">
        <v>28.615129922462746</v>
      </c>
      <c r="U106" s="26">
        <v>5.239686896737748</v>
      </c>
      <c r="V106" s="2">
        <v>128.0748995713386</v>
      </c>
      <c r="W106" s="27">
        <v>218.33280799642475</v>
      </c>
      <c r="X106" s="28">
        <v>20.23509890209177</v>
      </c>
      <c r="Y106" s="4">
        <v>238.56790689851653</v>
      </c>
    </row>
    <row r="107" spans="1:25" ht="15">
      <c r="A107" s="36">
        <v>2020</v>
      </c>
      <c r="B107" s="37">
        <v>5</v>
      </c>
      <c r="C107" s="37" t="s">
        <v>145</v>
      </c>
      <c r="D107" s="37" t="s">
        <v>155</v>
      </c>
      <c r="E107" s="34" t="s">
        <v>294</v>
      </c>
      <c r="F107" s="37" t="s">
        <v>147</v>
      </c>
      <c r="G107" s="38" t="s">
        <v>162</v>
      </c>
      <c r="H107" s="25">
        <v>72.41799741606724</v>
      </c>
      <c r="I107" s="26">
        <v>0</v>
      </c>
      <c r="J107" s="2">
        <v>72.41799741606724</v>
      </c>
      <c r="K107" s="25">
        <v>5.601193220058691</v>
      </c>
      <c r="L107" s="26">
        <v>9.429390172248471</v>
      </c>
      <c r="M107" s="2">
        <v>15.030583392307161</v>
      </c>
      <c r="N107" s="25">
        <v>29.34710399812468</v>
      </c>
      <c r="O107" s="26">
        <v>27.71927132336418</v>
      </c>
      <c r="P107" s="26">
        <v>5.961754899871424</v>
      </c>
      <c r="Q107" s="26">
        <v>3.870988560403305</v>
      </c>
      <c r="R107" s="26">
        <v>14.45003475302991</v>
      </c>
      <c r="S107" s="26">
        <v>18.3909659450847</v>
      </c>
      <c r="T107" s="26">
        <v>30.20827310925089</v>
      </c>
      <c r="U107" s="26">
        <v>5.776198381007934</v>
      </c>
      <c r="V107" s="2">
        <v>135.72459097013703</v>
      </c>
      <c r="W107" s="27">
        <v>223.17317177851143</v>
      </c>
      <c r="X107" s="28">
        <v>20.683628099020762</v>
      </c>
      <c r="Y107" s="4">
        <v>243.85679987753218</v>
      </c>
    </row>
    <row r="108" spans="1:25" ht="15">
      <c r="A108" s="36">
        <v>2020</v>
      </c>
      <c r="B108" s="37">
        <v>5</v>
      </c>
      <c r="C108" s="37" t="s">
        <v>145</v>
      </c>
      <c r="D108" s="37" t="s">
        <v>155</v>
      </c>
      <c r="E108" s="34" t="s">
        <v>295</v>
      </c>
      <c r="F108" s="37" t="s">
        <v>147</v>
      </c>
      <c r="G108" s="38" t="s">
        <v>163</v>
      </c>
      <c r="H108" s="25">
        <v>10.22126600831532</v>
      </c>
      <c r="I108" s="26">
        <v>1.7609261607704596</v>
      </c>
      <c r="J108" s="2">
        <v>11.98219216908578</v>
      </c>
      <c r="K108" s="25">
        <v>17.22414898168326</v>
      </c>
      <c r="L108" s="26">
        <v>34.768391578757004</v>
      </c>
      <c r="M108" s="2">
        <v>51.99254056044027</v>
      </c>
      <c r="N108" s="25">
        <v>5.875942780930163</v>
      </c>
      <c r="O108" s="26">
        <v>48.08194873408672</v>
      </c>
      <c r="P108" s="26">
        <v>3.655975681801462</v>
      </c>
      <c r="Q108" s="26">
        <v>2.2673754374573356</v>
      </c>
      <c r="R108" s="26">
        <v>9.189510159145245</v>
      </c>
      <c r="S108" s="26">
        <v>13.80207626125421</v>
      </c>
      <c r="T108" s="26">
        <v>15.188489549685595</v>
      </c>
      <c r="U108" s="26">
        <v>3.3506166632419387</v>
      </c>
      <c r="V108" s="2">
        <v>101.41193526760267</v>
      </c>
      <c r="W108" s="27">
        <v>165.38666799712874</v>
      </c>
      <c r="X108" s="28">
        <v>15.327977712665636</v>
      </c>
      <c r="Y108" s="4">
        <v>180.71464570979438</v>
      </c>
    </row>
    <row r="109" spans="1:25" ht="15">
      <c r="A109" s="36">
        <v>2020</v>
      </c>
      <c r="B109" s="37">
        <v>5</v>
      </c>
      <c r="C109" s="37" t="s">
        <v>145</v>
      </c>
      <c r="D109" s="37" t="s">
        <v>155</v>
      </c>
      <c r="E109" s="34" t="s">
        <v>296</v>
      </c>
      <c r="F109" s="37" t="s">
        <v>147</v>
      </c>
      <c r="G109" s="38" t="s">
        <v>164</v>
      </c>
      <c r="H109" s="25">
        <v>19.89524882133621</v>
      </c>
      <c r="I109" s="26">
        <v>0.823105975590142</v>
      </c>
      <c r="J109" s="2">
        <v>20.718354796926352</v>
      </c>
      <c r="K109" s="25">
        <v>6.510032772358752</v>
      </c>
      <c r="L109" s="26">
        <v>9.732862658614572</v>
      </c>
      <c r="M109" s="2">
        <v>16.242895430973324</v>
      </c>
      <c r="N109" s="25">
        <v>2.2223859791871914</v>
      </c>
      <c r="O109" s="26">
        <v>11.109276592659192</v>
      </c>
      <c r="P109" s="26">
        <v>2.6182525967180688</v>
      </c>
      <c r="Q109" s="26">
        <v>1.4617967081441594</v>
      </c>
      <c r="R109" s="26">
        <v>7.551008053536096</v>
      </c>
      <c r="S109" s="26">
        <v>7.789404162274613</v>
      </c>
      <c r="T109" s="26">
        <v>14.540933550517048</v>
      </c>
      <c r="U109" s="26">
        <v>2.3868075003041</v>
      </c>
      <c r="V109" s="2">
        <v>49.67986514334047</v>
      </c>
      <c r="W109" s="27">
        <v>86.64111537124015</v>
      </c>
      <c r="X109" s="28">
        <v>8.029922315433648</v>
      </c>
      <c r="Y109" s="4">
        <v>94.6710376866738</v>
      </c>
    </row>
    <row r="110" spans="1:25" ht="15">
      <c r="A110" s="36">
        <v>2020</v>
      </c>
      <c r="B110" s="37">
        <v>5</v>
      </c>
      <c r="C110" s="37" t="s">
        <v>145</v>
      </c>
      <c r="D110" s="37" t="s">
        <v>155</v>
      </c>
      <c r="E110" s="34" t="s">
        <v>297</v>
      </c>
      <c r="F110" s="37" t="s">
        <v>147</v>
      </c>
      <c r="G110" s="38" t="s">
        <v>165</v>
      </c>
      <c r="H110" s="25">
        <v>26.25909718347543</v>
      </c>
      <c r="I110" s="26">
        <v>0</v>
      </c>
      <c r="J110" s="2">
        <v>26.259097183475433</v>
      </c>
      <c r="K110" s="25">
        <v>1.2275944647556587</v>
      </c>
      <c r="L110" s="26">
        <v>6.774998760734262</v>
      </c>
      <c r="M110" s="2">
        <v>8.002593225489921</v>
      </c>
      <c r="N110" s="25">
        <v>3.557321709581948</v>
      </c>
      <c r="O110" s="26">
        <v>9.415556008283437</v>
      </c>
      <c r="P110" s="26">
        <v>3.608379336646818</v>
      </c>
      <c r="Q110" s="26">
        <v>2.2451063072469712</v>
      </c>
      <c r="R110" s="26">
        <v>7.534007939289744</v>
      </c>
      <c r="S110" s="26">
        <v>9.786868660530558</v>
      </c>
      <c r="T110" s="26">
        <v>22.449510859876202</v>
      </c>
      <c r="U110" s="26">
        <v>3.31813229142458</v>
      </c>
      <c r="V110" s="2">
        <v>61.914883112880254</v>
      </c>
      <c r="W110" s="27">
        <v>96.17657352184561</v>
      </c>
      <c r="X110" s="28">
        <v>8.91356422062008</v>
      </c>
      <c r="Y110" s="4">
        <v>105.09013774246569</v>
      </c>
    </row>
    <row r="111" spans="1:25" ht="15">
      <c r="A111" s="36">
        <v>2020</v>
      </c>
      <c r="B111" s="37">
        <v>5</v>
      </c>
      <c r="C111" s="37" t="s">
        <v>145</v>
      </c>
      <c r="D111" s="37" t="s">
        <v>153</v>
      </c>
      <c r="E111" s="34" t="s">
        <v>298</v>
      </c>
      <c r="F111" s="37" t="s">
        <v>147</v>
      </c>
      <c r="G111" s="38" t="s">
        <v>166</v>
      </c>
      <c r="H111" s="25">
        <v>114.01353956955677</v>
      </c>
      <c r="I111" s="26">
        <v>0</v>
      </c>
      <c r="J111" s="2">
        <v>114.01353956955678</v>
      </c>
      <c r="K111" s="25">
        <v>7.484137030724487</v>
      </c>
      <c r="L111" s="26">
        <v>9.285864567066291</v>
      </c>
      <c r="M111" s="2">
        <v>16.770001597790777</v>
      </c>
      <c r="N111" s="25">
        <v>23.743876079740787</v>
      </c>
      <c r="O111" s="26">
        <v>31.77259205615932</v>
      </c>
      <c r="P111" s="26">
        <v>5.673234810775167</v>
      </c>
      <c r="Q111" s="26">
        <v>4.589114954768048</v>
      </c>
      <c r="R111" s="26">
        <v>11.971772466657164</v>
      </c>
      <c r="S111" s="26">
        <v>18.440180153306734</v>
      </c>
      <c r="T111" s="26">
        <v>27.842477058256854</v>
      </c>
      <c r="U111" s="26">
        <v>5.998736390391497</v>
      </c>
      <c r="V111" s="2">
        <v>130.03198397005556</v>
      </c>
      <c r="W111" s="27">
        <v>260.81552513740314</v>
      </c>
      <c r="X111" s="28">
        <v>24.17276287363907</v>
      </c>
      <c r="Y111" s="4">
        <v>284.9882880110422</v>
      </c>
    </row>
    <row r="112" spans="1:25" ht="15">
      <c r="A112" s="36">
        <v>2020</v>
      </c>
      <c r="B112" s="37">
        <v>5</v>
      </c>
      <c r="C112" s="37" t="s">
        <v>145</v>
      </c>
      <c r="D112" s="37" t="s">
        <v>155</v>
      </c>
      <c r="E112" s="34" t="s">
        <v>299</v>
      </c>
      <c r="F112" s="37" t="s">
        <v>147</v>
      </c>
      <c r="G112" s="38" t="s">
        <v>167</v>
      </c>
      <c r="H112" s="25">
        <v>64.0251663077733</v>
      </c>
      <c r="I112" s="26">
        <v>0</v>
      </c>
      <c r="J112" s="2">
        <v>64.0251663077733</v>
      </c>
      <c r="K112" s="25">
        <v>10.085147530456734</v>
      </c>
      <c r="L112" s="26">
        <v>8.615905927855753</v>
      </c>
      <c r="M112" s="2">
        <v>18.701053458312487</v>
      </c>
      <c r="N112" s="25">
        <v>10.180125805475985</v>
      </c>
      <c r="O112" s="26">
        <v>68.05022854499995</v>
      </c>
      <c r="P112" s="26">
        <v>11.05186890441444</v>
      </c>
      <c r="Q112" s="26">
        <v>7.8793861778053875</v>
      </c>
      <c r="R112" s="26">
        <v>33.210717587410706</v>
      </c>
      <c r="S112" s="26">
        <v>25.337471272342903</v>
      </c>
      <c r="T112" s="26">
        <v>28.706174608127572</v>
      </c>
      <c r="U112" s="26">
        <v>9.674479229310466</v>
      </c>
      <c r="V112" s="2">
        <v>194.0904521298874</v>
      </c>
      <c r="W112" s="27">
        <v>276.8166718959732</v>
      </c>
      <c r="X112" s="28">
        <v>25.654886022437168</v>
      </c>
      <c r="Y112" s="4">
        <v>302.4715579184103</v>
      </c>
    </row>
    <row r="113" spans="1:25" ht="15">
      <c r="A113" s="36">
        <v>2020</v>
      </c>
      <c r="B113" s="37">
        <v>5</v>
      </c>
      <c r="C113" s="37" t="s">
        <v>145</v>
      </c>
      <c r="D113" s="37" t="s">
        <v>155</v>
      </c>
      <c r="E113" s="34" t="s">
        <v>300</v>
      </c>
      <c r="F113" s="37" t="s">
        <v>147</v>
      </c>
      <c r="G113" s="38" t="s">
        <v>168</v>
      </c>
      <c r="H113" s="25">
        <v>139.64734457131885</v>
      </c>
      <c r="I113" s="26">
        <v>0</v>
      </c>
      <c r="J113" s="2">
        <v>139.64734457131885</v>
      </c>
      <c r="K113" s="25">
        <v>6.35928860040204</v>
      </c>
      <c r="L113" s="26">
        <v>23.44960488292213</v>
      </c>
      <c r="M113" s="2">
        <v>29.80889348332417</v>
      </c>
      <c r="N113" s="25">
        <v>8.437433558577034</v>
      </c>
      <c r="O113" s="26">
        <v>33.84127821970281</v>
      </c>
      <c r="P113" s="26">
        <v>7.440994712662195</v>
      </c>
      <c r="Q113" s="26">
        <v>5.720838340013775</v>
      </c>
      <c r="R113" s="26">
        <v>17.64445386822345</v>
      </c>
      <c r="S113" s="26">
        <v>19.787197878998732</v>
      </c>
      <c r="T113" s="26">
        <v>27.921220046757877</v>
      </c>
      <c r="U113" s="26">
        <v>6.768094126700595</v>
      </c>
      <c r="V113" s="2">
        <v>127.56151075163648</v>
      </c>
      <c r="W113" s="27">
        <v>297.0177488062795</v>
      </c>
      <c r="X113" s="28">
        <v>27.52836205058841</v>
      </c>
      <c r="Y113" s="4">
        <v>324.54611085686787</v>
      </c>
    </row>
    <row r="114" spans="1:25" ht="15">
      <c r="A114" s="36">
        <v>2020</v>
      </c>
      <c r="B114" s="37">
        <v>5</v>
      </c>
      <c r="C114" s="37" t="s">
        <v>145</v>
      </c>
      <c r="D114" s="37" t="s">
        <v>155</v>
      </c>
      <c r="E114" s="34" t="s">
        <v>301</v>
      </c>
      <c r="F114" s="37" t="s">
        <v>147</v>
      </c>
      <c r="G114" s="38" t="s">
        <v>169</v>
      </c>
      <c r="H114" s="25">
        <v>52.82254675110628</v>
      </c>
      <c r="I114" s="26">
        <v>2.2872533209788344</v>
      </c>
      <c r="J114" s="2">
        <v>55.109800072085115</v>
      </c>
      <c r="K114" s="25">
        <v>2.426669655872448</v>
      </c>
      <c r="L114" s="26">
        <v>5.228678206750413</v>
      </c>
      <c r="M114" s="2">
        <v>7.655347862622861</v>
      </c>
      <c r="N114" s="25">
        <v>3.7033790918243543</v>
      </c>
      <c r="O114" s="26">
        <v>7.4320889557866865</v>
      </c>
      <c r="P114" s="26">
        <v>2.950604648641622</v>
      </c>
      <c r="Q114" s="26">
        <v>2.326689055570347</v>
      </c>
      <c r="R114" s="26">
        <v>7.711406327979137</v>
      </c>
      <c r="S114" s="26">
        <v>9.68657903109644</v>
      </c>
      <c r="T114" s="26">
        <v>20.327041587981967</v>
      </c>
      <c r="U114" s="26">
        <v>2.5982825049226026</v>
      </c>
      <c r="V114" s="2">
        <v>56.73607120380316</v>
      </c>
      <c r="W114" s="27">
        <v>119.50121913851113</v>
      </c>
      <c r="X114" s="28">
        <v>11.075592029002845</v>
      </c>
      <c r="Y114" s="4">
        <v>130.57681116751397</v>
      </c>
    </row>
    <row r="115" spans="1:25" ht="15">
      <c r="A115" s="36">
        <v>2020</v>
      </c>
      <c r="B115" s="37">
        <v>5</v>
      </c>
      <c r="C115" s="37" t="s">
        <v>145</v>
      </c>
      <c r="D115" s="37" t="s">
        <v>146</v>
      </c>
      <c r="E115" s="34" t="s">
        <v>302</v>
      </c>
      <c r="F115" s="37" t="s">
        <v>147</v>
      </c>
      <c r="G115" s="38" t="s">
        <v>170</v>
      </c>
      <c r="H115" s="25">
        <v>21.23547128912951</v>
      </c>
      <c r="I115" s="26">
        <v>0.9590430759649884</v>
      </c>
      <c r="J115" s="2">
        <v>22.1945143650945</v>
      </c>
      <c r="K115" s="25">
        <v>3.1205399553027817</v>
      </c>
      <c r="L115" s="26">
        <v>3.942906915745067</v>
      </c>
      <c r="M115" s="2">
        <v>7.063446871047849</v>
      </c>
      <c r="N115" s="25">
        <v>5.234288980217136</v>
      </c>
      <c r="O115" s="26">
        <v>17.169612257609735</v>
      </c>
      <c r="P115" s="26">
        <v>4.106083031646635</v>
      </c>
      <c r="Q115" s="26">
        <v>2.181540217090801</v>
      </c>
      <c r="R115" s="26">
        <v>10.9612828902614</v>
      </c>
      <c r="S115" s="26">
        <v>11.55741349797159</v>
      </c>
      <c r="T115" s="26">
        <v>20.847430707656088</v>
      </c>
      <c r="U115" s="26">
        <v>4.380827442071466</v>
      </c>
      <c r="V115" s="2">
        <v>76.43847902452485</v>
      </c>
      <c r="W115" s="27">
        <v>105.69644026066719</v>
      </c>
      <c r="X115" s="28">
        <v>9.795724793661527</v>
      </c>
      <c r="Y115" s="4">
        <v>115.49216505432872</v>
      </c>
    </row>
    <row r="116" spans="1:25" ht="15">
      <c r="A116" s="36">
        <v>2020</v>
      </c>
      <c r="B116" s="37">
        <v>5</v>
      </c>
      <c r="C116" s="37" t="s">
        <v>145</v>
      </c>
      <c r="D116" s="37" t="s">
        <v>153</v>
      </c>
      <c r="E116" s="34" t="s">
        <v>303</v>
      </c>
      <c r="F116" s="37" t="s">
        <v>147</v>
      </c>
      <c r="G116" s="38" t="s">
        <v>171</v>
      </c>
      <c r="H116" s="25">
        <v>544.7464786765564</v>
      </c>
      <c r="I116" s="26">
        <v>53.04961700628223</v>
      </c>
      <c r="J116" s="2">
        <v>597.7960956828387</v>
      </c>
      <c r="K116" s="25">
        <v>31.59900951971328</v>
      </c>
      <c r="L116" s="26">
        <v>28.09734084296146</v>
      </c>
      <c r="M116" s="2">
        <v>59.69635036267474</v>
      </c>
      <c r="N116" s="25">
        <v>11.341827907119296</v>
      </c>
      <c r="O116" s="26">
        <v>54.073313040507756</v>
      </c>
      <c r="P116" s="26">
        <v>12.779270309504673</v>
      </c>
      <c r="Q116" s="26">
        <v>12.177962889164077</v>
      </c>
      <c r="R116" s="26">
        <v>28.250539234897992</v>
      </c>
      <c r="S116" s="26">
        <v>45.55113414861698</v>
      </c>
      <c r="T116" s="26">
        <v>56.80738540337593</v>
      </c>
      <c r="U116" s="26">
        <v>10.22355120268346</v>
      </c>
      <c r="V116" s="2">
        <v>231.20498413587015</v>
      </c>
      <c r="W116" s="27">
        <v>888.6974301813835</v>
      </c>
      <c r="X116" s="28">
        <v>82.3691214741786</v>
      </c>
      <c r="Y116" s="4">
        <v>971.0665516555621</v>
      </c>
    </row>
    <row r="117" spans="1:25" ht="15">
      <c r="A117" s="36">
        <v>2020</v>
      </c>
      <c r="B117" s="37">
        <v>5</v>
      </c>
      <c r="C117" s="37" t="s">
        <v>145</v>
      </c>
      <c r="D117" s="37" t="s">
        <v>155</v>
      </c>
      <c r="E117" s="34" t="s">
        <v>304</v>
      </c>
      <c r="F117" s="37" t="s">
        <v>147</v>
      </c>
      <c r="G117" s="38" t="s">
        <v>172</v>
      </c>
      <c r="H117" s="25">
        <v>157.19760876077683</v>
      </c>
      <c r="I117" s="26">
        <v>0</v>
      </c>
      <c r="J117" s="2">
        <v>157.19760876077683</v>
      </c>
      <c r="K117" s="25">
        <v>1.2877828432341938</v>
      </c>
      <c r="L117" s="26">
        <v>13.148025625547241</v>
      </c>
      <c r="M117" s="2">
        <v>14.435808468781435</v>
      </c>
      <c r="N117" s="25">
        <v>3.046050580113193</v>
      </c>
      <c r="O117" s="26">
        <v>11.365995490810967</v>
      </c>
      <c r="P117" s="26">
        <v>3.348401823158215</v>
      </c>
      <c r="Q117" s="26">
        <v>1.8606761834358134</v>
      </c>
      <c r="R117" s="26">
        <v>9.92984678910356</v>
      </c>
      <c r="S117" s="26">
        <v>10.510494078891082</v>
      </c>
      <c r="T117" s="26">
        <v>13.493849221161708</v>
      </c>
      <c r="U117" s="26">
        <v>3.290920742400834</v>
      </c>
      <c r="V117" s="2">
        <v>56.84623490907538</v>
      </c>
      <c r="W117" s="27">
        <v>228.47965213863364</v>
      </c>
      <c r="X117" s="28">
        <v>21.17672904246348</v>
      </c>
      <c r="Y117" s="4">
        <v>249.65638118109712</v>
      </c>
    </row>
    <row r="118" spans="1:25" ht="15">
      <c r="A118" s="36">
        <v>2020</v>
      </c>
      <c r="B118" s="37">
        <v>5</v>
      </c>
      <c r="C118" s="37" t="s">
        <v>145</v>
      </c>
      <c r="D118" s="37" t="s">
        <v>146</v>
      </c>
      <c r="E118" s="34" t="s">
        <v>305</v>
      </c>
      <c r="F118" s="37" t="s">
        <v>147</v>
      </c>
      <c r="G118" s="38" t="s">
        <v>173</v>
      </c>
      <c r="H118" s="25">
        <v>56.708366793827906</v>
      </c>
      <c r="I118" s="26">
        <v>0</v>
      </c>
      <c r="J118" s="2">
        <v>56.708366793827906</v>
      </c>
      <c r="K118" s="25">
        <v>4.847400776946357</v>
      </c>
      <c r="L118" s="26">
        <v>8.895818756435432</v>
      </c>
      <c r="M118" s="2">
        <v>13.743219533381788</v>
      </c>
      <c r="N118" s="25">
        <v>8.37514593633907</v>
      </c>
      <c r="O118" s="26">
        <v>35.37131166683675</v>
      </c>
      <c r="P118" s="26">
        <v>6.486344071435338</v>
      </c>
      <c r="Q118" s="26">
        <v>3.269951481662748</v>
      </c>
      <c r="R118" s="26">
        <v>16.97005805310624</v>
      </c>
      <c r="S118" s="26">
        <v>19.01792672299934</v>
      </c>
      <c r="T118" s="26">
        <v>31.235822238511556</v>
      </c>
      <c r="U118" s="26">
        <v>6.035691836909576</v>
      </c>
      <c r="V118" s="2">
        <v>126.76225200780063</v>
      </c>
      <c r="W118" s="27">
        <v>197.21383833501028</v>
      </c>
      <c r="X118" s="28">
        <v>18.27761634426796</v>
      </c>
      <c r="Y118" s="4">
        <v>215.49145467927823</v>
      </c>
    </row>
    <row r="119" spans="1:25" ht="15">
      <c r="A119" s="36">
        <v>2020</v>
      </c>
      <c r="B119" s="37">
        <v>5</v>
      </c>
      <c r="C119" s="37" t="s">
        <v>174</v>
      </c>
      <c r="D119" s="37" t="s">
        <v>175</v>
      </c>
      <c r="E119" s="34" t="s">
        <v>306</v>
      </c>
      <c r="F119" s="37" t="s">
        <v>176</v>
      </c>
      <c r="G119" s="38" t="s">
        <v>177</v>
      </c>
      <c r="H119" s="25">
        <v>749.9277617384653</v>
      </c>
      <c r="I119" s="26">
        <v>0</v>
      </c>
      <c r="J119" s="2">
        <v>749.9277617384653</v>
      </c>
      <c r="K119" s="25">
        <v>89.40913635768612</v>
      </c>
      <c r="L119" s="26">
        <v>124.2196836135341</v>
      </c>
      <c r="M119" s="2">
        <v>213.62881997122022</v>
      </c>
      <c r="N119" s="25">
        <v>85.39870622229469</v>
      </c>
      <c r="O119" s="26">
        <v>446.8686140674719</v>
      </c>
      <c r="P119" s="26">
        <v>72.53778892511704</v>
      </c>
      <c r="Q119" s="26">
        <v>84.5848531634131</v>
      </c>
      <c r="R119" s="26">
        <v>167.90634430321572</v>
      </c>
      <c r="S119" s="26">
        <v>211.630040788514</v>
      </c>
      <c r="T119" s="26">
        <v>376.3722224018576</v>
      </c>
      <c r="U119" s="26">
        <v>53.7127393792805</v>
      </c>
      <c r="V119" s="2">
        <v>1499.0113092511644</v>
      </c>
      <c r="W119" s="27">
        <v>2462.56789096085</v>
      </c>
      <c r="X119" s="28">
        <v>228.23009212754334</v>
      </c>
      <c r="Y119" s="4">
        <v>2690.7979830883933</v>
      </c>
    </row>
    <row r="120" spans="1:25" ht="15">
      <c r="A120" s="36">
        <v>2020</v>
      </c>
      <c r="B120" s="37">
        <v>5</v>
      </c>
      <c r="C120" s="37" t="s">
        <v>174</v>
      </c>
      <c r="D120" s="37" t="s">
        <v>178</v>
      </c>
      <c r="E120" s="34" t="s">
        <v>307</v>
      </c>
      <c r="F120" s="37" t="s">
        <v>176</v>
      </c>
      <c r="G120" s="38" t="s">
        <v>179</v>
      </c>
      <c r="H120" s="25">
        <v>51.93128762582589</v>
      </c>
      <c r="I120" s="26">
        <v>0</v>
      </c>
      <c r="J120" s="2">
        <v>51.93128762582589</v>
      </c>
      <c r="K120" s="25">
        <v>3.7399412867882855</v>
      </c>
      <c r="L120" s="26">
        <v>14.220971494065234</v>
      </c>
      <c r="M120" s="2">
        <v>17.96091278085352</v>
      </c>
      <c r="N120" s="25">
        <v>8.214797400864125</v>
      </c>
      <c r="O120" s="26">
        <v>73.19629978331898</v>
      </c>
      <c r="P120" s="26">
        <v>10.935206928659472</v>
      </c>
      <c r="Q120" s="26">
        <v>6.797345009414714</v>
      </c>
      <c r="R120" s="26">
        <v>18.57390551967374</v>
      </c>
      <c r="S120" s="26">
        <v>29.187702982438374</v>
      </c>
      <c r="T120" s="26">
        <v>52.146589400117094</v>
      </c>
      <c r="U120" s="26">
        <v>7.410106341143638</v>
      </c>
      <c r="V120" s="2">
        <v>206.46195336563014</v>
      </c>
      <c r="W120" s="27">
        <v>276.35415377230953</v>
      </c>
      <c r="X120" s="28">
        <v>25.611819973256853</v>
      </c>
      <c r="Y120" s="4">
        <v>301.9659737455664</v>
      </c>
    </row>
    <row r="121" spans="1:25" ht="15">
      <c r="A121" s="36">
        <v>2020</v>
      </c>
      <c r="B121" s="37">
        <v>5</v>
      </c>
      <c r="C121" s="37" t="s">
        <v>174</v>
      </c>
      <c r="D121" s="37" t="s">
        <v>175</v>
      </c>
      <c r="E121" s="34" t="s">
        <v>308</v>
      </c>
      <c r="F121" s="37" t="s">
        <v>176</v>
      </c>
      <c r="G121" s="38" t="s">
        <v>180</v>
      </c>
      <c r="H121" s="25">
        <v>670.2898951994129</v>
      </c>
      <c r="I121" s="26">
        <v>26.969512052271625</v>
      </c>
      <c r="J121" s="2">
        <v>697.2594072516845</v>
      </c>
      <c r="K121" s="25">
        <v>38.134215448941475</v>
      </c>
      <c r="L121" s="26">
        <v>38.62934843262552</v>
      </c>
      <c r="M121" s="2">
        <v>76.763563881567</v>
      </c>
      <c r="N121" s="25">
        <v>29.326857732948177</v>
      </c>
      <c r="O121" s="26">
        <v>141.48243311695092</v>
      </c>
      <c r="P121" s="26">
        <v>25.414202271136972</v>
      </c>
      <c r="Q121" s="26">
        <v>19.543129061144136</v>
      </c>
      <c r="R121" s="26">
        <v>47.36124014262269</v>
      </c>
      <c r="S121" s="26">
        <v>70.4378017236408</v>
      </c>
      <c r="T121" s="26">
        <v>73.44255157798587</v>
      </c>
      <c r="U121" s="26">
        <v>17.33273813735653</v>
      </c>
      <c r="V121" s="2">
        <v>424.34095376378605</v>
      </c>
      <c r="W121" s="27">
        <v>1198.3639248970376</v>
      </c>
      <c r="X121" s="28">
        <v>111.06885089729464</v>
      </c>
      <c r="Y121" s="4">
        <v>1309.4327757943322</v>
      </c>
    </row>
    <row r="122" spans="1:25" ht="15">
      <c r="A122" s="36">
        <v>2020</v>
      </c>
      <c r="B122" s="37">
        <v>5</v>
      </c>
      <c r="C122" s="37" t="s">
        <v>174</v>
      </c>
      <c r="D122" s="37" t="s">
        <v>175</v>
      </c>
      <c r="E122" s="34" t="s">
        <v>309</v>
      </c>
      <c r="F122" s="37" t="s">
        <v>176</v>
      </c>
      <c r="G122" s="38" t="s">
        <v>181</v>
      </c>
      <c r="H122" s="25">
        <v>347.1697069289821</v>
      </c>
      <c r="I122" s="26">
        <v>0</v>
      </c>
      <c r="J122" s="2">
        <v>347.1697069289821</v>
      </c>
      <c r="K122" s="25">
        <v>19.16309217954759</v>
      </c>
      <c r="L122" s="26">
        <v>40.93859671201149</v>
      </c>
      <c r="M122" s="2">
        <v>60.10168889155908</v>
      </c>
      <c r="N122" s="25">
        <v>34.252902378929015</v>
      </c>
      <c r="O122" s="26">
        <v>135.5421481779366</v>
      </c>
      <c r="P122" s="26">
        <v>34.47967704632364</v>
      </c>
      <c r="Q122" s="26">
        <v>33.08866258202577</v>
      </c>
      <c r="R122" s="26">
        <v>60.690206208237385</v>
      </c>
      <c r="S122" s="26">
        <v>77.45110546614526</v>
      </c>
      <c r="T122" s="26">
        <v>116.53421037012204</v>
      </c>
      <c r="U122" s="26">
        <v>27.423538046878992</v>
      </c>
      <c r="V122" s="2">
        <v>519.4624502765986</v>
      </c>
      <c r="W122" s="27">
        <v>926.7338460971399</v>
      </c>
      <c r="X122" s="28">
        <v>85.89013531028083</v>
      </c>
      <c r="Y122" s="4">
        <v>1012.6239814074207</v>
      </c>
    </row>
    <row r="123" spans="1:25" ht="15">
      <c r="A123" s="36">
        <v>2020</v>
      </c>
      <c r="B123" s="37">
        <v>5</v>
      </c>
      <c r="C123" s="37" t="s">
        <v>174</v>
      </c>
      <c r="D123" s="37" t="s">
        <v>182</v>
      </c>
      <c r="E123" s="34" t="s">
        <v>310</v>
      </c>
      <c r="F123" s="37" t="s">
        <v>176</v>
      </c>
      <c r="G123" s="38" t="s">
        <v>183</v>
      </c>
      <c r="H123" s="25">
        <v>1.629807922376204</v>
      </c>
      <c r="I123" s="26">
        <v>0</v>
      </c>
      <c r="J123" s="2">
        <v>1.629807922376204</v>
      </c>
      <c r="K123" s="25">
        <v>0.5286208923917503</v>
      </c>
      <c r="L123" s="26">
        <v>2.3833666918780616</v>
      </c>
      <c r="M123" s="2">
        <v>2.911987584269812</v>
      </c>
      <c r="N123" s="25">
        <v>1.8340952654397618</v>
      </c>
      <c r="O123" s="26">
        <v>10.068274302189437</v>
      </c>
      <c r="P123" s="26">
        <v>1.9823497444342495</v>
      </c>
      <c r="Q123" s="26">
        <v>0.9334794950208887</v>
      </c>
      <c r="R123" s="26">
        <v>2.7970268662195017</v>
      </c>
      <c r="S123" s="26">
        <v>6.498686600842299</v>
      </c>
      <c r="T123" s="26">
        <v>16.78233091726265</v>
      </c>
      <c r="U123" s="26">
        <v>1.4338038850953532</v>
      </c>
      <c r="V123" s="2">
        <v>42.33004707650414</v>
      </c>
      <c r="W123" s="27">
        <v>46.87184258315016</v>
      </c>
      <c r="X123" s="28">
        <v>4.343850943755563</v>
      </c>
      <c r="Y123" s="4">
        <v>51.215693526905724</v>
      </c>
    </row>
    <row r="124" spans="1:25" ht="15">
      <c r="A124" s="36">
        <v>2020</v>
      </c>
      <c r="B124" s="37">
        <v>5</v>
      </c>
      <c r="C124" s="37" t="s">
        <v>174</v>
      </c>
      <c r="D124" s="37" t="s">
        <v>175</v>
      </c>
      <c r="E124" s="34" t="s">
        <v>311</v>
      </c>
      <c r="F124" s="37" t="s">
        <v>176</v>
      </c>
      <c r="G124" s="38" t="s">
        <v>184</v>
      </c>
      <c r="H124" s="25">
        <v>54.102828587428604</v>
      </c>
      <c r="I124" s="26">
        <v>26.003421144750163</v>
      </c>
      <c r="J124" s="2">
        <v>80.10624973217877</v>
      </c>
      <c r="K124" s="25">
        <v>2.1531207732913096</v>
      </c>
      <c r="L124" s="26">
        <v>9.514663267608046</v>
      </c>
      <c r="M124" s="2">
        <v>11.667784040899356</v>
      </c>
      <c r="N124" s="25">
        <v>6.637303748153813</v>
      </c>
      <c r="O124" s="26">
        <v>36.023152779745445</v>
      </c>
      <c r="P124" s="26">
        <v>5.074925629485612</v>
      </c>
      <c r="Q124" s="26">
        <v>3.8674136805613673</v>
      </c>
      <c r="R124" s="26">
        <v>9.81202354790447</v>
      </c>
      <c r="S124" s="26">
        <v>19.059145724766246</v>
      </c>
      <c r="T124" s="26">
        <v>35.13739743252638</v>
      </c>
      <c r="U124" s="26">
        <v>3.4346666584908188</v>
      </c>
      <c r="V124" s="2">
        <v>119.04602920163413</v>
      </c>
      <c r="W124" s="27">
        <v>210.8200629747123</v>
      </c>
      <c r="X124" s="28">
        <v>19.538890258616743</v>
      </c>
      <c r="Y124" s="4">
        <v>230.35895323332903</v>
      </c>
    </row>
    <row r="125" spans="1:25" ht="15">
      <c r="A125" s="36">
        <v>2020</v>
      </c>
      <c r="B125" s="37">
        <v>5</v>
      </c>
      <c r="C125" s="37" t="s">
        <v>174</v>
      </c>
      <c r="D125" s="37" t="s">
        <v>178</v>
      </c>
      <c r="E125" s="34" t="s">
        <v>312</v>
      </c>
      <c r="F125" s="37" t="s">
        <v>176</v>
      </c>
      <c r="G125" s="38" t="s">
        <v>185</v>
      </c>
      <c r="H125" s="25">
        <v>132.16949812960576</v>
      </c>
      <c r="I125" s="26">
        <v>0</v>
      </c>
      <c r="J125" s="2">
        <v>132.16949812960576</v>
      </c>
      <c r="K125" s="25">
        <v>7.649766990341148</v>
      </c>
      <c r="L125" s="26">
        <v>25.33875686105879</v>
      </c>
      <c r="M125" s="2">
        <v>32.98852385139994</v>
      </c>
      <c r="N125" s="25">
        <v>15.536632659584683</v>
      </c>
      <c r="O125" s="26">
        <v>111.71299318029592</v>
      </c>
      <c r="P125" s="26">
        <v>17.043767233786454</v>
      </c>
      <c r="Q125" s="26">
        <v>12.24652240295574</v>
      </c>
      <c r="R125" s="26">
        <v>33.039845247487975</v>
      </c>
      <c r="S125" s="26">
        <v>47.88388057462215</v>
      </c>
      <c r="T125" s="26">
        <v>94.88339756389236</v>
      </c>
      <c r="U125" s="26">
        <v>11.876942891377094</v>
      </c>
      <c r="V125" s="2">
        <v>344.22398175400235</v>
      </c>
      <c r="W125" s="27">
        <v>509.3820037350081</v>
      </c>
      <c r="X125" s="28">
        <v>47.20883945943112</v>
      </c>
      <c r="Y125" s="4">
        <v>556.5908431944392</v>
      </c>
    </row>
    <row r="126" spans="1:25" ht="15">
      <c r="A126" s="36">
        <v>2020</v>
      </c>
      <c r="B126" s="37">
        <v>5</v>
      </c>
      <c r="C126" s="37" t="s">
        <v>174</v>
      </c>
      <c r="D126" s="37" t="s">
        <v>178</v>
      </c>
      <c r="E126" s="34" t="s">
        <v>313</v>
      </c>
      <c r="F126" s="37" t="s">
        <v>176</v>
      </c>
      <c r="G126" s="38" t="s">
        <v>186</v>
      </c>
      <c r="H126" s="25">
        <v>70.61609755391164</v>
      </c>
      <c r="I126" s="26">
        <v>0</v>
      </c>
      <c r="J126" s="2">
        <v>70.61609755391164</v>
      </c>
      <c r="K126" s="25">
        <v>2.971996070572687</v>
      </c>
      <c r="L126" s="26">
        <v>11.18563866076364</v>
      </c>
      <c r="M126" s="2">
        <v>14.157634731336326</v>
      </c>
      <c r="N126" s="25">
        <v>7.118681586161051</v>
      </c>
      <c r="O126" s="26">
        <v>38.69995938362654</v>
      </c>
      <c r="P126" s="26">
        <v>8.660787738131981</v>
      </c>
      <c r="Q126" s="26">
        <v>4.939208642738232</v>
      </c>
      <c r="R126" s="26">
        <v>8.5550758115561</v>
      </c>
      <c r="S126" s="26">
        <v>20.326127955009238</v>
      </c>
      <c r="T126" s="26">
        <v>45.06750183311608</v>
      </c>
      <c r="U126" s="26">
        <v>5.321279805787215</v>
      </c>
      <c r="V126" s="2">
        <v>138.68862275612642</v>
      </c>
      <c r="W126" s="27">
        <v>223.46235504137442</v>
      </c>
      <c r="X126" s="28">
        <v>20.71038545295717</v>
      </c>
      <c r="Y126" s="4">
        <v>244.1727404943316</v>
      </c>
    </row>
    <row r="127" spans="1:25" ht="15">
      <c r="A127" s="36">
        <v>2020</v>
      </c>
      <c r="B127" s="37">
        <v>5</v>
      </c>
      <c r="C127" s="37" t="s">
        <v>174</v>
      </c>
      <c r="D127" s="37" t="s">
        <v>178</v>
      </c>
      <c r="E127" s="34" t="s">
        <v>314</v>
      </c>
      <c r="F127" s="37" t="s">
        <v>176</v>
      </c>
      <c r="G127" s="38" t="s">
        <v>187</v>
      </c>
      <c r="H127" s="25">
        <v>47.3740629838494</v>
      </c>
      <c r="I127" s="26">
        <v>0</v>
      </c>
      <c r="J127" s="2">
        <v>47.3740629838494</v>
      </c>
      <c r="K127" s="25">
        <v>3.19450529412833</v>
      </c>
      <c r="L127" s="26">
        <v>13.701059616173133</v>
      </c>
      <c r="M127" s="2">
        <v>16.895564910301463</v>
      </c>
      <c r="N127" s="25">
        <v>11.000694641233746</v>
      </c>
      <c r="O127" s="26">
        <v>69.43623886339348</v>
      </c>
      <c r="P127" s="26">
        <v>11.894220023681068</v>
      </c>
      <c r="Q127" s="26">
        <v>6.098888962633946</v>
      </c>
      <c r="R127" s="26">
        <v>12.751200912660241</v>
      </c>
      <c r="S127" s="26">
        <v>30.43078510184691</v>
      </c>
      <c r="T127" s="26">
        <v>55.15843401833532</v>
      </c>
      <c r="U127" s="26">
        <v>5.306535166696793</v>
      </c>
      <c r="V127" s="2">
        <v>202.07699769048153</v>
      </c>
      <c r="W127" s="27">
        <v>266.3466255846324</v>
      </c>
      <c r="X127" s="28">
        <v>24.68429812670471</v>
      </c>
      <c r="Y127" s="4">
        <v>291.03092371133715</v>
      </c>
    </row>
    <row r="128" spans="1:25" ht="15">
      <c r="A128" s="36">
        <v>2020</v>
      </c>
      <c r="B128" s="37">
        <v>5</v>
      </c>
      <c r="C128" s="37" t="s">
        <v>174</v>
      </c>
      <c r="D128" s="37" t="s">
        <v>175</v>
      </c>
      <c r="E128" s="34" t="s">
        <v>315</v>
      </c>
      <c r="F128" s="37" t="s">
        <v>176</v>
      </c>
      <c r="G128" s="38" t="s">
        <v>188</v>
      </c>
      <c r="H128" s="25">
        <v>829.4043438471074</v>
      </c>
      <c r="I128" s="26">
        <v>0</v>
      </c>
      <c r="J128" s="2">
        <v>829.4043438471074</v>
      </c>
      <c r="K128" s="25">
        <v>30.552775566588256</v>
      </c>
      <c r="L128" s="26">
        <v>115.57637948058692</v>
      </c>
      <c r="M128" s="2">
        <v>146.12915504717517</v>
      </c>
      <c r="N128" s="25">
        <v>57.26755130382279</v>
      </c>
      <c r="O128" s="26">
        <v>366.0100269069528</v>
      </c>
      <c r="P128" s="26">
        <v>54.05789130550875</v>
      </c>
      <c r="Q128" s="26">
        <v>39.987561411565565</v>
      </c>
      <c r="R128" s="26">
        <v>86.6618652980207</v>
      </c>
      <c r="S128" s="26">
        <v>183.04713892631972</v>
      </c>
      <c r="T128" s="26">
        <v>468.4061001810791</v>
      </c>
      <c r="U128" s="26">
        <v>33.31400541679376</v>
      </c>
      <c r="V128" s="2">
        <v>1288.7521407500633</v>
      </c>
      <c r="W128" s="27">
        <v>2264.285639644346</v>
      </c>
      <c r="X128" s="28">
        <v>209.85476508985144</v>
      </c>
      <c r="Y128" s="4">
        <v>2474.140404734197</v>
      </c>
    </row>
    <row r="129" spans="1:25" ht="15" thickBot="1">
      <c r="A129" s="39">
        <v>2020</v>
      </c>
      <c r="B129" s="40">
        <v>5</v>
      </c>
      <c r="C129" s="40" t="s">
        <v>174</v>
      </c>
      <c r="D129" s="40" t="s">
        <v>182</v>
      </c>
      <c r="E129" s="41" t="s">
        <v>316</v>
      </c>
      <c r="F129" s="40" t="s">
        <v>176</v>
      </c>
      <c r="G129" s="42" t="s">
        <v>189</v>
      </c>
      <c r="H129" s="29">
        <v>11.554552536713231</v>
      </c>
      <c r="I129" s="30">
        <v>0</v>
      </c>
      <c r="J129" s="5">
        <v>11.554552536713231</v>
      </c>
      <c r="K129" s="29">
        <v>1.1178230872495725</v>
      </c>
      <c r="L129" s="30">
        <v>3.984916836774919</v>
      </c>
      <c r="M129" s="5">
        <v>5.102739924024491</v>
      </c>
      <c r="N129" s="29">
        <v>3.012577571981832</v>
      </c>
      <c r="O129" s="30">
        <v>19.283839206190308</v>
      </c>
      <c r="P129" s="30">
        <v>2.3313553083091523</v>
      </c>
      <c r="Q129" s="30">
        <v>1.0684371590500805</v>
      </c>
      <c r="R129" s="30">
        <v>4.080423473011566</v>
      </c>
      <c r="S129" s="30">
        <v>9.874858164441857</v>
      </c>
      <c r="T129" s="30">
        <v>23.58625559754833</v>
      </c>
      <c r="U129" s="30">
        <v>2.2395222614017496</v>
      </c>
      <c r="V129" s="5">
        <v>65.47726874193488</v>
      </c>
      <c r="W129" s="31">
        <v>82.1345612026726</v>
      </c>
      <c r="X129" s="32">
        <v>7.611963092802948</v>
      </c>
      <c r="Y129" s="6">
        <v>89.74652429547555</v>
      </c>
    </row>
    <row r="130" spans="1:25" ht="15" thickBot="1">
      <c r="A130" s="43">
        <v>2020</v>
      </c>
      <c r="B130" s="13">
        <v>5</v>
      </c>
      <c r="C130" s="44" t="s">
        <v>190</v>
      </c>
      <c r="D130" s="44" t="s">
        <v>190</v>
      </c>
      <c r="E130" s="13" t="s">
        <v>190</v>
      </c>
      <c r="F130" s="44" t="s">
        <v>191</v>
      </c>
      <c r="G130" s="14" t="s">
        <v>319</v>
      </c>
      <c r="H130" s="9">
        <v>9872.000000000005</v>
      </c>
      <c r="I130" s="10">
        <v>4893.000000000002</v>
      </c>
      <c r="J130" s="7">
        <v>14765.369208761194</v>
      </c>
      <c r="K130" s="9">
        <v>20586.135463704202</v>
      </c>
      <c r="L130" s="10">
        <v>8132.799980700004</v>
      </c>
      <c r="M130" s="7">
        <v>28718.935444404196</v>
      </c>
      <c r="N130" s="9">
        <v>7105.748059267978</v>
      </c>
      <c r="O130" s="10">
        <v>23856.374503886298</v>
      </c>
      <c r="P130" s="10">
        <v>4335.130307700616</v>
      </c>
      <c r="Q130" s="10">
        <v>7874.9650992375955</v>
      </c>
      <c r="R130" s="10">
        <v>13795.328338970874</v>
      </c>
      <c r="S130" s="10">
        <v>13366.024612293686</v>
      </c>
      <c r="T130" s="10">
        <v>18464.047258579438</v>
      </c>
      <c r="U130" s="10">
        <v>3518.7911151256485</v>
      </c>
      <c r="V130" s="7">
        <v>92316.40929506207</v>
      </c>
      <c r="W130" s="8">
        <v>135800.73397582516</v>
      </c>
      <c r="X130" s="11">
        <v>12585.820858265964</v>
      </c>
      <c r="Y130" s="8">
        <v>148386.55483409113</v>
      </c>
    </row>
    <row r="131" spans="1:25" ht="15">
      <c r="A131" s="33">
        <v>2019</v>
      </c>
      <c r="B131" s="34">
        <v>5</v>
      </c>
      <c r="C131" s="34" t="s">
        <v>22</v>
      </c>
      <c r="D131" s="34" t="s">
        <v>23</v>
      </c>
      <c r="E131" s="34" t="s">
        <v>192</v>
      </c>
      <c r="F131" s="34" t="s">
        <v>24</v>
      </c>
      <c r="G131" s="35" t="s">
        <v>25</v>
      </c>
      <c r="H131" s="21">
        <v>156.564169465762</v>
      </c>
      <c r="I131" s="22">
        <v>2.328403734113863</v>
      </c>
      <c r="J131" s="1">
        <v>158.89257319987587</v>
      </c>
      <c r="K131" s="21">
        <v>8044.589871547152</v>
      </c>
      <c r="L131" s="22">
        <v>4971.639807606525</v>
      </c>
      <c r="M131" s="1">
        <v>13016.229679153677</v>
      </c>
      <c r="N131" s="21">
        <v>2550.409253120134</v>
      </c>
      <c r="O131" s="22">
        <v>12822.935023574168</v>
      </c>
      <c r="P131" s="22">
        <v>1995.3548909153933</v>
      </c>
      <c r="Q131" s="22">
        <v>5588.218558742077</v>
      </c>
      <c r="R131" s="22">
        <v>6275.335206130054</v>
      </c>
      <c r="S131" s="22">
        <v>6534.112462470492</v>
      </c>
      <c r="T131" s="22">
        <v>8717.870895689743</v>
      </c>
      <c r="U131" s="22">
        <v>1774.8860876371123</v>
      </c>
      <c r="V131" s="1">
        <v>46259.11795075026</v>
      </c>
      <c r="W131" s="23">
        <v>59434.240203103815</v>
      </c>
      <c r="X131" s="24">
        <v>6006.415091646042</v>
      </c>
      <c r="Y131" s="3">
        <v>65440.65529474986</v>
      </c>
    </row>
    <row r="132" spans="1:25" ht="15">
      <c r="A132" s="36">
        <v>2019</v>
      </c>
      <c r="B132" s="37">
        <v>5</v>
      </c>
      <c r="C132" s="37" t="s">
        <v>22</v>
      </c>
      <c r="D132" s="37" t="s">
        <v>26</v>
      </c>
      <c r="E132" s="34" t="s">
        <v>193</v>
      </c>
      <c r="F132" s="37" t="s">
        <v>24</v>
      </c>
      <c r="G132" s="38" t="s">
        <v>27</v>
      </c>
      <c r="H132" s="25">
        <v>94.63124312622794</v>
      </c>
      <c r="I132" s="26">
        <v>3.5072209812380635</v>
      </c>
      <c r="J132" s="2">
        <v>98.138464107466</v>
      </c>
      <c r="K132" s="25">
        <v>367.0283660613888</v>
      </c>
      <c r="L132" s="26">
        <v>95.79450628350293</v>
      </c>
      <c r="M132" s="2">
        <v>462.8228723448917</v>
      </c>
      <c r="N132" s="25">
        <v>142.7023740043616</v>
      </c>
      <c r="O132" s="26">
        <v>101.88550222632112</v>
      </c>
      <c r="P132" s="26">
        <v>15.973726621148876</v>
      </c>
      <c r="Q132" s="26">
        <v>9.907042609150249</v>
      </c>
      <c r="R132" s="26">
        <v>54.2642247922081</v>
      </c>
      <c r="S132" s="26">
        <v>63.42044296093827</v>
      </c>
      <c r="T132" s="26">
        <v>58.70804069741231</v>
      </c>
      <c r="U132" s="26">
        <v>20.1832101576425</v>
      </c>
      <c r="V132" s="2">
        <v>467.0445193676581</v>
      </c>
      <c r="W132" s="27">
        <v>1028.0058558200158</v>
      </c>
      <c r="X132" s="28">
        <v>103.89010903675765</v>
      </c>
      <c r="Y132" s="4">
        <v>1131.8959648567734</v>
      </c>
    </row>
    <row r="133" spans="1:25" ht="15">
      <c r="A133" s="36">
        <v>2019</v>
      </c>
      <c r="B133" s="37">
        <v>5</v>
      </c>
      <c r="C133" s="37" t="s">
        <v>22</v>
      </c>
      <c r="D133" s="37" t="s">
        <v>26</v>
      </c>
      <c r="E133" s="34" t="s">
        <v>194</v>
      </c>
      <c r="F133" s="37" t="s">
        <v>24</v>
      </c>
      <c r="G133" s="38" t="s">
        <v>28</v>
      </c>
      <c r="H133" s="25">
        <v>32.854384557538445</v>
      </c>
      <c r="I133" s="26">
        <v>0.9865811677874632</v>
      </c>
      <c r="J133" s="2">
        <v>33.84096572532591</v>
      </c>
      <c r="K133" s="25">
        <v>698.5713745847161</v>
      </c>
      <c r="L133" s="26">
        <v>511.2730099926832</v>
      </c>
      <c r="M133" s="2">
        <v>1209.8443845773993</v>
      </c>
      <c r="N133" s="25">
        <v>292.85182600615815</v>
      </c>
      <c r="O133" s="26">
        <v>1660.3677023728392</v>
      </c>
      <c r="P133" s="26">
        <v>306.5968248471272</v>
      </c>
      <c r="Q133" s="26">
        <v>210.57060676224222</v>
      </c>
      <c r="R133" s="26">
        <v>714.8438982630483</v>
      </c>
      <c r="S133" s="26">
        <v>649.1645010558215</v>
      </c>
      <c r="T133" s="26">
        <v>839.8992654824043</v>
      </c>
      <c r="U133" s="26">
        <v>293.9147535606963</v>
      </c>
      <c r="V133" s="2">
        <v>4968.208902835682</v>
      </c>
      <c r="W133" s="27">
        <v>6211.894253138407</v>
      </c>
      <c r="X133" s="28">
        <v>627.7730705214996</v>
      </c>
      <c r="Y133" s="4">
        <v>6839.667323659907</v>
      </c>
    </row>
    <row r="134" spans="1:25" ht="15">
      <c r="A134" s="36">
        <v>2019</v>
      </c>
      <c r="B134" s="37">
        <v>5</v>
      </c>
      <c r="C134" s="37" t="s">
        <v>22</v>
      </c>
      <c r="D134" s="37" t="s">
        <v>29</v>
      </c>
      <c r="E134" s="34" t="s">
        <v>195</v>
      </c>
      <c r="F134" s="37" t="s">
        <v>24</v>
      </c>
      <c r="G134" s="38" t="s">
        <v>30</v>
      </c>
      <c r="H134" s="25">
        <v>65.22142346333085</v>
      </c>
      <c r="I134" s="26">
        <v>0</v>
      </c>
      <c r="J134" s="2">
        <v>65.22142346333085</v>
      </c>
      <c r="K134" s="25">
        <v>264.0598814909055</v>
      </c>
      <c r="L134" s="26">
        <v>74.97527998080471</v>
      </c>
      <c r="M134" s="2">
        <v>339.03516147171024</v>
      </c>
      <c r="N134" s="25">
        <v>44.7196377577613</v>
      </c>
      <c r="O134" s="26">
        <v>255.29326642742205</v>
      </c>
      <c r="P134" s="26">
        <v>51.44489201545614</v>
      </c>
      <c r="Q134" s="26">
        <v>38.56637059974239</v>
      </c>
      <c r="R134" s="26">
        <v>95.95865777220119</v>
      </c>
      <c r="S134" s="26">
        <v>113.41989056888929</v>
      </c>
      <c r="T134" s="26">
        <v>143.88570027840618</v>
      </c>
      <c r="U134" s="26">
        <v>36.38674599276508</v>
      </c>
      <c r="V134" s="2">
        <v>779.6750867887827</v>
      </c>
      <c r="W134" s="27">
        <v>1183.9316717238237</v>
      </c>
      <c r="X134" s="28">
        <v>119.64794964478176</v>
      </c>
      <c r="Y134" s="4">
        <v>1303.5796213686053</v>
      </c>
    </row>
    <row r="135" spans="1:25" ht="15">
      <c r="A135" s="36">
        <v>2019</v>
      </c>
      <c r="B135" s="37">
        <v>5</v>
      </c>
      <c r="C135" s="37" t="s">
        <v>22</v>
      </c>
      <c r="D135" s="37" t="s">
        <v>26</v>
      </c>
      <c r="E135" s="34" t="s">
        <v>196</v>
      </c>
      <c r="F135" s="37" t="s">
        <v>24</v>
      </c>
      <c r="G135" s="38" t="s">
        <v>31</v>
      </c>
      <c r="H135" s="25">
        <v>10.108340811515047</v>
      </c>
      <c r="I135" s="26">
        <v>0.12745181509847114</v>
      </c>
      <c r="J135" s="2">
        <v>10.235792626613518</v>
      </c>
      <c r="K135" s="25">
        <v>415.13514423307987</v>
      </c>
      <c r="L135" s="26">
        <v>162.38285391924848</v>
      </c>
      <c r="M135" s="2">
        <v>577.5179981523283</v>
      </c>
      <c r="N135" s="25">
        <v>56.876534596646344</v>
      </c>
      <c r="O135" s="26">
        <v>261.4804153921459</v>
      </c>
      <c r="P135" s="26">
        <v>55.303602284924935</v>
      </c>
      <c r="Q135" s="26">
        <v>31.44154004242855</v>
      </c>
      <c r="R135" s="26">
        <v>118.54124286135465</v>
      </c>
      <c r="S135" s="26">
        <v>120.26328853681899</v>
      </c>
      <c r="T135" s="26">
        <v>105.93526643080972</v>
      </c>
      <c r="U135" s="26">
        <v>42.43472841215091</v>
      </c>
      <c r="V135" s="2">
        <v>792.2765427273148</v>
      </c>
      <c r="W135" s="27">
        <v>1380.0303335062567</v>
      </c>
      <c r="X135" s="28">
        <v>139.46564861859682</v>
      </c>
      <c r="Y135" s="4">
        <v>1519.4959821248535</v>
      </c>
    </row>
    <row r="136" spans="1:25" ht="15">
      <c r="A136" s="36">
        <v>2019</v>
      </c>
      <c r="B136" s="37">
        <v>5</v>
      </c>
      <c r="C136" s="37" t="s">
        <v>22</v>
      </c>
      <c r="D136" s="37" t="s">
        <v>29</v>
      </c>
      <c r="E136" s="34" t="s">
        <v>197</v>
      </c>
      <c r="F136" s="37" t="s">
        <v>24</v>
      </c>
      <c r="G136" s="38" t="s">
        <v>32</v>
      </c>
      <c r="H136" s="25">
        <v>19.17738980485084</v>
      </c>
      <c r="I136" s="26">
        <v>0</v>
      </c>
      <c r="J136" s="2">
        <v>19.17738980485084</v>
      </c>
      <c r="K136" s="25">
        <v>2112.4741576191336</v>
      </c>
      <c r="L136" s="26">
        <v>585.7407594693736</v>
      </c>
      <c r="M136" s="2">
        <v>2698.2149170885073</v>
      </c>
      <c r="N136" s="25">
        <v>391.5558603092493</v>
      </c>
      <c r="O136" s="26">
        <v>1713.56607581672</v>
      </c>
      <c r="P136" s="26">
        <v>326.97221377154716</v>
      </c>
      <c r="Q136" s="26">
        <v>431.1342907538761</v>
      </c>
      <c r="R136" s="26">
        <v>1286.739435896859</v>
      </c>
      <c r="S136" s="26">
        <v>1034.9136042990035</v>
      </c>
      <c r="T136" s="26">
        <v>1031.0053049325109</v>
      </c>
      <c r="U136" s="26">
        <v>295.88348239280094</v>
      </c>
      <c r="V136" s="2">
        <v>6511.769644921418</v>
      </c>
      <c r="W136" s="27">
        <v>9229.161951814776</v>
      </c>
      <c r="X136" s="28">
        <v>932.6976681312066</v>
      </c>
      <c r="Y136" s="4">
        <v>10161.859619945983</v>
      </c>
    </row>
    <row r="137" spans="1:25" ht="15">
      <c r="A137" s="36">
        <v>2019</v>
      </c>
      <c r="B137" s="37">
        <v>5</v>
      </c>
      <c r="C137" s="37" t="s">
        <v>22</v>
      </c>
      <c r="D137" s="37" t="s">
        <v>26</v>
      </c>
      <c r="E137" s="34" t="s">
        <v>198</v>
      </c>
      <c r="F137" s="37" t="s">
        <v>24</v>
      </c>
      <c r="G137" s="38" t="s">
        <v>33</v>
      </c>
      <c r="H137" s="25">
        <v>57.99179740858665</v>
      </c>
      <c r="I137" s="26">
        <v>45.97675932659985</v>
      </c>
      <c r="J137" s="2">
        <v>103.9685567351865</v>
      </c>
      <c r="K137" s="25">
        <v>1260.112241988667</v>
      </c>
      <c r="L137" s="26">
        <v>207.7651463137156</v>
      </c>
      <c r="M137" s="2">
        <v>1467.8773883023825</v>
      </c>
      <c r="N137" s="25">
        <v>66.79555732074405</v>
      </c>
      <c r="O137" s="26">
        <v>225.29530717548727</v>
      </c>
      <c r="P137" s="26">
        <v>29.887910037199262</v>
      </c>
      <c r="Q137" s="26">
        <v>19.52377176307968</v>
      </c>
      <c r="R137" s="26">
        <v>71.95693332905674</v>
      </c>
      <c r="S137" s="26">
        <v>169.86675983526212</v>
      </c>
      <c r="T137" s="26">
        <v>103.63371825897104</v>
      </c>
      <c r="U137" s="26">
        <v>26.021988073044067</v>
      </c>
      <c r="V137" s="2">
        <v>712.9818775522893</v>
      </c>
      <c r="W137" s="27">
        <v>2284.8278225898584</v>
      </c>
      <c r="X137" s="28">
        <v>230.904334876065</v>
      </c>
      <c r="Y137" s="4">
        <v>2515.7321574659236</v>
      </c>
    </row>
    <row r="138" spans="1:25" ht="15">
      <c r="A138" s="36">
        <v>2019</v>
      </c>
      <c r="B138" s="37">
        <v>5</v>
      </c>
      <c r="C138" s="37" t="s">
        <v>22</v>
      </c>
      <c r="D138" s="37" t="s">
        <v>29</v>
      </c>
      <c r="E138" s="34" t="s">
        <v>199</v>
      </c>
      <c r="F138" s="37" t="s">
        <v>24</v>
      </c>
      <c r="G138" s="38" t="s">
        <v>34</v>
      </c>
      <c r="H138" s="25">
        <v>0.3134597167211136</v>
      </c>
      <c r="I138" s="26">
        <v>0.26348344801343104</v>
      </c>
      <c r="J138" s="2">
        <v>0.5769431647345447</v>
      </c>
      <c r="K138" s="25">
        <v>2531.8178954817345</v>
      </c>
      <c r="L138" s="26">
        <v>633.9336501018065</v>
      </c>
      <c r="M138" s="2">
        <v>3165.751545583541</v>
      </c>
      <c r="N138" s="25">
        <v>385.8326338084719</v>
      </c>
      <c r="O138" s="26">
        <v>1736.0286827274313</v>
      </c>
      <c r="P138" s="26">
        <v>280.8775498910239</v>
      </c>
      <c r="Q138" s="26">
        <v>273.65998830681076</v>
      </c>
      <c r="R138" s="26">
        <v>604.6147728508835</v>
      </c>
      <c r="S138" s="26">
        <v>832.3910259047129</v>
      </c>
      <c r="T138" s="26">
        <v>711.7090428424799</v>
      </c>
      <c r="U138" s="26">
        <v>236.5458697267156</v>
      </c>
      <c r="V138" s="2">
        <v>5061.659081599618</v>
      </c>
      <c r="W138" s="27">
        <v>8227.987570347894</v>
      </c>
      <c r="X138" s="28">
        <v>831.5191340179539</v>
      </c>
      <c r="Y138" s="4">
        <v>9059.506704365847</v>
      </c>
    </row>
    <row r="139" spans="1:25" ht="15">
      <c r="A139" s="36">
        <v>2019</v>
      </c>
      <c r="B139" s="37">
        <v>5</v>
      </c>
      <c r="C139" s="37" t="s">
        <v>22</v>
      </c>
      <c r="D139" s="37" t="s">
        <v>29</v>
      </c>
      <c r="E139" s="34" t="s">
        <v>200</v>
      </c>
      <c r="F139" s="37" t="s">
        <v>24</v>
      </c>
      <c r="G139" s="38" t="s">
        <v>35</v>
      </c>
      <c r="H139" s="25">
        <v>6.94513152937163</v>
      </c>
      <c r="I139" s="26">
        <v>0</v>
      </c>
      <c r="J139" s="2">
        <v>6.94513152937163</v>
      </c>
      <c r="K139" s="25">
        <v>855.9806103613704</v>
      </c>
      <c r="L139" s="26">
        <v>179.89442363196383</v>
      </c>
      <c r="M139" s="2">
        <v>1035.8750339933342</v>
      </c>
      <c r="N139" s="25">
        <v>88.28792202949494</v>
      </c>
      <c r="O139" s="26">
        <v>260.692758484552</v>
      </c>
      <c r="P139" s="26">
        <v>61.91842217213978</v>
      </c>
      <c r="Q139" s="26">
        <v>30.00312421016654</v>
      </c>
      <c r="R139" s="26">
        <v>156.83097136726255</v>
      </c>
      <c r="S139" s="26">
        <v>172.02570515032068</v>
      </c>
      <c r="T139" s="26">
        <v>116.15086429286545</v>
      </c>
      <c r="U139" s="26">
        <v>39.952547942213904</v>
      </c>
      <c r="V139" s="2">
        <v>925.8622270333664</v>
      </c>
      <c r="W139" s="27">
        <v>1968.682392556072</v>
      </c>
      <c r="X139" s="28">
        <v>198.9547312169334</v>
      </c>
      <c r="Y139" s="4">
        <v>2167.6371237730054</v>
      </c>
    </row>
    <row r="140" spans="1:25" ht="15">
      <c r="A140" s="36">
        <v>2019</v>
      </c>
      <c r="B140" s="37">
        <v>5</v>
      </c>
      <c r="C140" s="37" t="s">
        <v>22</v>
      </c>
      <c r="D140" s="37" t="s">
        <v>29</v>
      </c>
      <c r="E140" s="34" t="s">
        <v>201</v>
      </c>
      <c r="F140" s="37" t="s">
        <v>24</v>
      </c>
      <c r="G140" s="38" t="s">
        <v>36</v>
      </c>
      <c r="H140" s="25">
        <v>8.583227723690744</v>
      </c>
      <c r="I140" s="26">
        <v>0</v>
      </c>
      <c r="J140" s="2">
        <v>8.583227723690744</v>
      </c>
      <c r="K140" s="25">
        <v>1085.6789444472677</v>
      </c>
      <c r="L140" s="26">
        <v>227.8255773030544</v>
      </c>
      <c r="M140" s="2">
        <v>1313.504521750322</v>
      </c>
      <c r="N140" s="25">
        <v>135.79100743928655</v>
      </c>
      <c r="O140" s="26">
        <v>671.3379777830628</v>
      </c>
      <c r="P140" s="26">
        <v>101.75951010998338</v>
      </c>
      <c r="Q140" s="26">
        <v>76.18352132643189</v>
      </c>
      <c r="R140" s="26">
        <v>265.86182060070513</v>
      </c>
      <c r="S140" s="26">
        <v>346.11141652606597</v>
      </c>
      <c r="T140" s="26">
        <v>405.7499779317083</v>
      </c>
      <c r="U140" s="26">
        <v>73.73224992224254</v>
      </c>
      <c r="V140" s="2">
        <v>2076.527282891975</v>
      </c>
      <c r="W140" s="27">
        <v>3398.6150323659876</v>
      </c>
      <c r="X140" s="28">
        <v>343.463502257367</v>
      </c>
      <c r="Y140" s="4">
        <v>3742.0785346233547</v>
      </c>
    </row>
    <row r="141" spans="1:25" ht="15">
      <c r="A141" s="36">
        <v>2019</v>
      </c>
      <c r="B141" s="37">
        <v>5</v>
      </c>
      <c r="C141" s="37" t="s">
        <v>37</v>
      </c>
      <c r="D141" s="37" t="s">
        <v>38</v>
      </c>
      <c r="E141" s="34" t="s">
        <v>202</v>
      </c>
      <c r="F141" s="37" t="s">
        <v>39</v>
      </c>
      <c r="G141" s="38" t="s">
        <v>40</v>
      </c>
      <c r="H141" s="25">
        <v>51.49701091624849</v>
      </c>
      <c r="I141" s="26">
        <v>51.196213532661524</v>
      </c>
      <c r="J141" s="2">
        <v>102.69322444891002</v>
      </c>
      <c r="K141" s="25">
        <v>3.379950313860779</v>
      </c>
      <c r="L141" s="26">
        <v>25.64465112470481</v>
      </c>
      <c r="M141" s="2">
        <v>29.02460143856559</v>
      </c>
      <c r="N141" s="25">
        <v>26.454389485714387</v>
      </c>
      <c r="O141" s="26">
        <v>83.00857891184113</v>
      </c>
      <c r="P141" s="26">
        <v>11.451043475222122</v>
      </c>
      <c r="Q141" s="26">
        <v>4.597662642659923</v>
      </c>
      <c r="R141" s="26">
        <v>30.889940624233873</v>
      </c>
      <c r="S141" s="26">
        <v>42.5841464362118</v>
      </c>
      <c r="T141" s="26">
        <v>73.5330436768997</v>
      </c>
      <c r="U141" s="26">
        <v>8.758577251832314</v>
      </c>
      <c r="V141" s="2">
        <v>281.27735558314157</v>
      </c>
      <c r="W141" s="27">
        <v>412.9951814706172</v>
      </c>
      <c r="X141" s="28">
        <v>41.73722856040525</v>
      </c>
      <c r="Y141" s="4">
        <v>454.7324100310224</v>
      </c>
    </row>
    <row r="142" spans="1:25" ht="15">
      <c r="A142" s="36">
        <v>2019</v>
      </c>
      <c r="B142" s="37">
        <v>5</v>
      </c>
      <c r="C142" s="37" t="s">
        <v>37</v>
      </c>
      <c r="D142" s="37" t="s">
        <v>38</v>
      </c>
      <c r="E142" s="34" t="s">
        <v>203</v>
      </c>
      <c r="F142" s="37" t="s">
        <v>39</v>
      </c>
      <c r="G142" s="38" t="s">
        <v>41</v>
      </c>
      <c r="H142" s="25">
        <v>42.84441217510459</v>
      </c>
      <c r="I142" s="26">
        <v>335.01651228989084</v>
      </c>
      <c r="J142" s="2">
        <v>377.86092446499543</v>
      </c>
      <c r="K142" s="25">
        <v>17.388525004135253</v>
      </c>
      <c r="L142" s="26">
        <v>68.67490208286026</v>
      </c>
      <c r="M142" s="2">
        <v>86.06342708699552</v>
      </c>
      <c r="N142" s="25">
        <v>61.98088562806677</v>
      </c>
      <c r="O142" s="26">
        <v>288.15416504538626</v>
      </c>
      <c r="P142" s="26">
        <v>34.27206396653632</v>
      </c>
      <c r="Q142" s="26">
        <v>32.36010813502398</v>
      </c>
      <c r="R142" s="26">
        <v>95.4861649635569</v>
      </c>
      <c r="S142" s="26">
        <v>134.94562209307173</v>
      </c>
      <c r="T142" s="26">
        <v>217.79646623826454</v>
      </c>
      <c r="U142" s="26">
        <v>23.757496951172012</v>
      </c>
      <c r="V142" s="2">
        <v>888.7528879572192</v>
      </c>
      <c r="W142" s="27">
        <v>1352.6772395092103</v>
      </c>
      <c r="X142" s="28">
        <v>136.70135032313584</v>
      </c>
      <c r="Y142" s="4">
        <v>1489.378589832346</v>
      </c>
    </row>
    <row r="143" spans="1:25" ht="15">
      <c r="A143" s="36">
        <v>2019</v>
      </c>
      <c r="B143" s="37">
        <v>5</v>
      </c>
      <c r="C143" s="37" t="s">
        <v>37</v>
      </c>
      <c r="D143" s="37" t="s">
        <v>38</v>
      </c>
      <c r="E143" s="34" t="s">
        <v>204</v>
      </c>
      <c r="F143" s="37" t="s">
        <v>39</v>
      </c>
      <c r="G143" s="38" t="s">
        <v>42</v>
      </c>
      <c r="H143" s="25">
        <v>29.570770137951612</v>
      </c>
      <c r="I143" s="26">
        <v>303.4135353920931</v>
      </c>
      <c r="J143" s="2">
        <v>332.9843055300447</v>
      </c>
      <c r="K143" s="25">
        <v>3.8105295777923893</v>
      </c>
      <c r="L143" s="26">
        <v>36.09505275345518</v>
      </c>
      <c r="M143" s="2">
        <v>39.905582331247565</v>
      </c>
      <c r="N143" s="25">
        <v>28.950433227746093</v>
      </c>
      <c r="O143" s="26">
        <v>127.93061265755873</v>
      </c>
      <c r="P143" s="26">
        <v>19.090534216068296</v>
      </c>
      <c r="Q143" s="26">
        <v>12.970912930677128</v>
      </c>
      <c r="R143" s="26">
        <v>42.8827279153438</v>
      </c>
      <c r="S143" s="26">
        <v>72.59464295840691</v>
      </c>
      <c r="T143" s="26">
        <v>94.36269060824011</v>
      </c>
      <c r="U143" s="26">
        <v>12.562360031800365</v>
      </c>
      <c r="V143" s="2">
        <v>411.3448751754122</v>
      </c>
      <c r="W143" s="27">
        <v>784.2347630367044</v>
      </c>
      <c r="X143" s="28">
        <v>79.25464152604833</v>
      </c>
      <c r="Y143" s="4">
        <v>863.4894045627527</v>
      </c>
    </row>
    <row r="144" spans="1:25" ht="15">
      <c r="A144" s="36">
        <v>2019</v>
      </c>
      <c r="B144" s="37">
        <v>5</v>
      </c>
      <c r="C144" s="37" t="s">
        <v>37</v>
      </c>
      <c r="D144" s="37" t="s">
        <v>38</v>
      </c>
      <c r="E144" s="34" t="s">
        <v>205</v>
      </c>
      <c r="F144" s="37" t="s">
        <v>39</v>
      </c>
      <c r="G144" s="38" t="s">
        <v>43</v>
      </c>
      <c r="H144" s="25">
        <v>22.71608857804731</v>
      </c>
      <c r="I144" s="26">
        <v>63.800368053106595</v>
      </c>
      <c r="J144" s="2">
        <v>86.5164566311539</v>
      </c>
      <c r="K144" s="25">
        <v>7.885965737797692</v>
      </c>
      <c r="L144" s="26">
        <v>14.211443560134976</v>
      </c>
      <c r="M144" s="2">
        <v>22.097409297932668</v>
      </c>
      <c r="N144" s="25">
        <v>18.898074089797984</v>
      </c>
      <c r="O144" s="26">
        <v>55.452544015266504</v>
      </c>
      <c r="P144" s="26">
        <v>7.576203147504619</v>
      </c>
      <c r="Q144" s="26">
        <v>5.033093475279434</v>
      </c>
      <c r="R144" s="26">
        <v>20.93082076180608</v>
      </c>
      <c r="S144" s="26">
        <v>29.301053596953285</v>
      </c>
      <c r="T144" s="26">
        <v>52.86256980480391</v>
      </c>
      <c r="U144" s="26">
        <v>6.602304059009763</v>
      </c>
      <c r="V144" s="2">
        <v>196.65664412812197</v>
      </c>
      <c r="W144" s="27">
        <v>305.2705100572085</v>
      </c>
      <c r="X144" s="28">
        <v>30.85058997707206</v>
      </c>
      <c r="Y144" s="4">
        <v>336.1211000342806</v>
      </c>
    </row>
    <row r="145" spans="1:25" ht="15">
      <c r="A145" s="36">
        <v>2019</v>
      </c>
      <c r="B145" s="37">
        <v>5</v>
      </c>
      <c r="C145" s="37" t="s">
        <v>37</v>
      </c>
      <c r="D145" s="37" t="s">
        <v>38</v>
      </c>
      <c r="E145" s="34" t="s">
        <v>206</v>
      </c>
      <c r="F145" s="37" t="s">
        <v>39</v>
      </c>
      <c r="G145" s="38" t="s">
        <v>44</v>
      </c>
      <c r="H145" s="25">
        <v>25.03039902354489</v>
      </c>
      <c r="I145" s="26">
        <v>40.45871916672499</v>
      </c>
      <c r="J145" s="2">
        <v>65.48911819026988</v>
      </c>
      <c r="K145" s="25">
        <v>4.791499256706928</v>
      </c>
      <c r="L145" s="26">
        <v>18.536626076516534</v>
      </c>
      <c r="M145" s="2">
        <v>23.32812533322346</v>
      </c>
      <c r="N145" s="25">
        <v>10.300842396855824</v>
      </c>
      <c r="O145" s="26">
        <v>49.897072573460406</v>
      </c>
      <c r="P145" s="26">
        <v>10.158359513514894</v>
      </c>
      <c r="Q145" s="26">
        <v>6.802364793045606</v>
      </c>
      <c r="R145" s="26">
        <v>35.37129536292251</v>
      </c>
      <c r="S145" s="26">
        <v>33.94943925977015</v>
      </c>
      <c r="T145" s="26">
        <v>77.57128499500912</v>
      </c>
      <c r="U145" s="26">
        <v>8.47644828134106</v>
      </c>
      <c r="V145" s="2">
        <v>232.5270849204068</v>
      </c>
      <c r="W145" s="27">
        <v>321.34432844390017</v>
      </c>
      <c r="X145" s="28">
        <v>32.475007794771464</v>
      </c>
      <c r="Y145" s="4">
        <v>353.8193362386716</v>
      </c>
    </row>
    <row r="146" spans="1:25" ht="15">
      <c r="A146" s="36">
        <v>2019</v>
      </c>
      <c r="B146" s="37">
        <v>5</v>
      </c>
      <c r="C146" s="37" t="s">
        <v>37</v>
      </c>
      <c r="D146" s="37" t="s">
        <v>38</v>
      </c>
      <c r="E146" s="34" t="s">
        <v>207</v>
      </c>
      <c r="F146" s="37" t="s">
        <v>39</v>
      </c>
      <c r="G146" s="38" t="s">
        <v>45</v>
      </c>
      <c r="H146" s="25">
        <v>43.08022066804473</v>
      </c>
      <c r="I146" s="26">
        <v>171.8603600130421</v>
      </c>
      <c r="J146" s="2">
        <v>214.94058068108686</v>
      </c>
      <c r="K146" s="25">
        <v>6.949416476336773</v>
      </c>
      <c r="L146" s="26">
        <v>13.554271850425785</v>
      </c>
      <c r="M146" s="2">
        <v>20.503688326762557</v>
      </c>
      <c r="N146" s="25">
        <v>35.21084212156746</v>
      </c>
      <c r="O146" s="26">
        <v>41.2682000987716</v>
      </c>
      <c r="P146" s="26">
        <v>5.9127308061264054</v>
      </c>
      <c r="Q146" s="26">
        <v>3.423598552737151</v>
      </c>
      <c r="R146" s="26">
        <v>18.27185257861537</v>
      </c>
      <c r="S146" s="26">
        <v>35.136012744515625</v>
      </c>
      <c r="T146" s="26">
        <v>50.59280756724845</v>
      </c>
      <c r="U146" s="26">
        <v>5.0469758988117635</v>
      </c>
      <c r="V146" s="2">
        <v>194.86300171776637</v>
      </c>
      <c r="W146" s="27">
        <v>430.3072707256158</v>
      </c>
      <c r="X146" s="28">
        <v>43.486784647762626</v>
      </c>
      <c r="Y146" s="4">
        <v>473.79405537337846</v>
      </c>
    </row>
    <row r="147" spans="1:25" ht="15">
      <c r="A147" s="36">
        <v>2019</v>
      </c>
      <c r="B147" s="37">
        <v>5</v>
      </c>
      <c r="C147" s="37" t="s">
        <v>46</v>
      </c>
      <c r="D147" s="37" t="s">
        <v>47</v>
      </c>
      <c r="E147" s="34" t="s">
        <v>208</v>
      </c>
      <c r="F147" s="37" t="s">
        <v>48</v>
      </c>
      <c r="G147" s="38" t="s">
        <v>49</v>
      </c>
      <c r="H147" s="25">
        <v>7.449560759976906</v>
      </c>
      <c r="I147" s="26">
        <v>0.22530416943897613</v>
      </c>
      <c r="J147" s="2">
        <v>7.674864929415882</v>
      </c>
      <c r="K147" s="25">
        <v>1.0589967819777257</v>
      </c>
      <c r="L147" s="26">
        <v>3.5663280936280657</v>
      </c>
      <c r="M147" s="2">
        <v>4.625324875605791</v>
      </c>
      <c r="N147" s="25">
        <v>3.3513215875925386</v>
      </c>
      <c r="O147" s="26">
        <v>7.035224406230701</v>
      </c>
      <c r="P147" s="26">
        <v>1.5039482392098682</v>
      </c>
      <c r="Q147" s="26">
        <v>1.1401830489367741</v>
      </c>
      <c r="R147" s="26">
        <v>6.815890202595689</v>
      </c>
      <c r="S147" s="26">
        <v>6.085802731776442</v>
      </c>
      <c r="T147" s="26">
        <v>13.381966906461233</v>
      </c>
      <c r="U147" s="26">
        <v>1.6466306792687417</v>
      </c>
      <c r="V147" s="2">
        <v>40.96096388163728</v>
      </c>
      <c r="W147" s="27">
        <v>53.26115368665895</v>
      </c>
      <c r="X147" s="28">
        <v>5.382563921488844</v>
      </c>
      <c r="Y147" s="4">
        <v>58.643717608147796</v>
      </c>
    </row>
    <row r="148" spans="1:25" ht="15">
      <c r="A148" s="36">
        <v>2019</v>
      </c>
      <c r="B148" s="37">
        <v>5</v>
      </c>
      <c r="C148" s="37" t="s">
        <v>46</v>
      </c>
      <c r="D148" s="37" t="s">
        <v>47</v>
      </c>
      <c r="E148" s="34" t="s">
        <v>209</v>
      </c>
      <c r="F148" s="37" t="s">
        <v>48</v>
      </c>
      <c r="G148" s="38" t="s">
        <v>50</v>
      </c>
      <c r="H148" s="25">
        <v>22.466512007782242</v>
      </c>
      <c r="I148" s="26">
        <v>0</v>
      </c>
      <c r="J148" s="2">
        <v>22.466512007782242</v>
      </c>
      <c r="K148" s="25">
        <v>1.3944128647029106</v>
      </c>
      <c r="L148" s="26">
        <v>7.709027358458465</v>
      </c>
      <c r="M148" s="2">
        <v>9.103440223161376</v>
      </c>
      <c r="N148" s="25">
        <v>3.2546756843803446</v>
      </c>
      <c r="O148" s="26">
        <v>21.485587469133193</v>
      </c>
      <c r="P148" s="26">
        <v>2.452798026415143</v>
      </c>
      <c r="Q148" s="26">
        <v>1.6565528603783608</v>
      </c>
      <c r="R148" s="26">
        <v>11.379149960345377</v>
      </c>
      <c r="S148" s="26">
        <v>9.676798852775933</v>
      </c>
      <c r="T148" s="26">
        <v>19.36061377171593</v>
      </c>
      <c r="U148" s="26">
        <v>3.392076340566945</v>
      </c>
      <c r="V148" s="2">
        <v>72.65824601148255</v>
      </c>
      <c r="W148" s="27">
        <v>104.22819824242617</v>
      </c>
      <c r="X148" s="28">
        <v>10.533285457887434</v>
      </c>
      <c r="Y148" s="4">
        <v>114.7614837003136</v>
      </c>
    </row>
    <row r="149" spans="1:25" ht="15">
      <c r="A149" s="36">
        <v>2019</v>
      </c>
      <c r="B149" s="37">
        <v>5</v>
      </c>
      <c r="C149" s="37" t="s">
        <v>46</v>
      </c>
      <c r="D149" s="37" t="s">
        <v>51</v>
      </c>
      <c r="E149" s="34" t="s">
        <v>210</v>
      </c>
      <c r="F149" s="37" t="s">
        <v>48</v>
      </c>
      <c r="G149" s="38" t="s">
        <v>52</v>
      </c>
      <c r="H149" s="25">
        <v>33.58987979336301</v>
      </c>
      <c r="I149" s="26">
        <v>69.14527621180869</v>
      </c>
      <c r="J149" s="2">
        <v>102.7351560051717</v>
      </c>
      <c r="K149" s="25">
        <v>45.02094694684968</v>
      </c>
      <c r="L149" s="26">
        <v>20.397751234623335</v>
      </c>
      <c r="M149" s="2">
        <v>65.41869818147302</v>
      </c>
      <c r="N149" s="25">
        <v>49.97765750178979</v>
      </c>
      <c r="O149" s="26">
        <v>169.99535405326105</v>
      </c>
      <c r="P149" s="26">
        <v>17.70128510666598</v>
      </c>
      <c r="Q149" s="26">
        <v>23.593504964328645</v>
      </c>
      <c r="R149" s="26">
        <v>51.722129675400545</v>
      </c>
      <c r="S149" s="26">
        <v>72.38328519677462</v>
      </c>
      <c r="T149" s="26">
        <v>89.91648513397341</v>
      </c>
      <c r="U149" s="26">
        <v>20.471018640094446</v>
      </c>
      <c r="V149" s="2">
        <v>495.760672822298</v>
      </c>
      <c r="W149" s="27">
        <v>663.9145270089427</v>
      </c>
      <c r="X149" s="28">
        <v>67.09509886727139</v>
      </c>
      <c r="Y149" s="4">
        <v>731.0096258762142</v>
      </c>
    </row>
    <row r="150" spans="1:25" ht="15">
      <c r="A150" s="36">
        <v>2019</v>
      </c>
      <c r="B150" s="37">
        <v>5</v>
      </c>
      <c r="C150" s="37" t="s">
        <v>46</v>
      </c>
      <c r="D150" s="37" t="s">
        <v>51</v>
      </c>
      <c r="E150" s="34" t="s">
        <v>211</v>
      </c>
      <c r="F150" s="37" t="s">
        <v>48</v>
      </c>
      <c r="G150" s="38" t="s">
        <v>53</v>
      </c>
      <c r="H150" s="25">
        <v>10.183250173252938</v>
      </c>
      <c r="I150" s="26">
        <v>121.7627442418128</v>
      </c>
      <c r="J150" s="2">
        <v>131.94599441506574</v>
      </c>
      <c r="K150" s="25">
        <v>52.47501092339097</v>
      </c>
      <c r="L150" s="26">
        <v>10.580458390936158</v>
      </c>
      <c r="M150" s="2">
        <v>63.05546931432713</v>
      </c>
      <c r="N150" s="25">
        <v>64.00459583671574</v>
      </c>
      <c r="O150" s="26">
        <v>40.52993100686639</v>
      </c>
      <c r="P150" s="26">
        <v>8.4458833938282</v>
      </c>
      <c r="Q150" s="26">
        <v>3.6436286350530365</v>
      </c>
      <c r="R150" s="26">
        <v>32.104684957336744</v>
      </c>
      <c r="S150" s="26">
        <v>55.02038886287441</v>
      </c>
      <c r="T150" s="26">
        <v>66.58529805431958</v>
      </c>
      <c r="U150" s="26">
        <v>16.02996390054065</v>
      </c>
      <c r="V150" s="2">
        <v>286.3643472391776</v>
      </c>
      <c r="W150" s="27">
        <v>481.3658109685705</v>
      </c>
      <c r="X150" s="28">
        <v>48.646753301880864</v>
      </c>
      <c r="Y150" s="4">
        <v>530.0125642704513</v>
      </c>
    </row>
    <row r="151" spans="1:25" ht="15">
      <c r="A151" s="36">
        <v>2019</v>
      </c>
      <c r="B151" s="37">
        <v>5</v>
      </c>
      <c r="C151" s="37" t="s">
        <v>46</v>
      </c>
      <c r="D151" s="37" t="s">
        <v>51</v>
      </c>
      <c r="E151" s="34" t="s">
        <v>212</v>
      </c>
      <c r="F151" s="37" t="s">
        <v>48</v>
      </c>
      <c r="G151" s="38" t="s">
        <v>54</v>
      </c>
      <c r="H151" s="25">
        <v>12.924087891722559</v>
      </c>
      <c r="I151" s="26">
        <v>7.64497525076183</v>
      </c>
      <c r="J151" s="2">
        <v>20.56906314248439</v>
      </c>
      <c r="K151" s="25">
        <v>18.665118714306757</v>
      </c>
      <c r="L151" s="26">
        <v>9.68337397835635</v>
      </c>
      <c r="M151" s="2">
        <v>28.348492692663108</v>
      </c>
      <c r="N151" s="25">
        <v>15.320383819257799</v>
      </c>
      <c r="O151" s="26">
        <v>64.74024301511082</v>
      </c>
      <c r="P151" s="26">
        <v>5.123525764785227</v>
      </c>
      <c r="Q151" s="26">
        <v>1.609073109752048</v>
      </c>
      <c r="R151" s="26">
        <v>14.989114288065915</v>
      </c>
      <c r="S151" s="26">
        <v>18.45773197555339</v>
      </c>
      <c r="T151" s="26">
        <v>25.246229672688603</v>
      </c>
      <c r="U151" s="26">
        <v>4.898970379945107</v>
      </c>
      <c r="V151" s="2">
        <v>150.38525763156247</v>
      </c>
      <c r="W151" s="27">
        <v>199.30281346670995</v>
      </c>
      <c r="X151" s="28">
        <v>20.141511354396656</v>
      </c>
      <c r="Y151" s="4">
        <v>219.4443248211066</v>
      </c>
    </row>
    <row r="152" spans="1:25" ht="15">
      <c r="A152" s="36">
        <v>2019</v>
      </c>
      <c r="B152" s="37">
        <v>5</v>
      </c>
      <c r="C152" s="37" t="s">
        <v>46</v>
      </c>
      <c r="D152" s="37" t="s">
        <v>51</v>
      </c>
      <c r="E152" s="34" t="s">
        <v>213</v>
      </c>
      <c r="F152" s="37" t="s">
        <v>48</v>
      </c>
      <c r="G152" s="38" t="s">
        <v>55</v>
      </c>
      <c r="H152" s="25">
        <v>33.31963684629157</v>
      </c>
      <c r="I152" s="26">
        <v>724.0287042905006</v>
      </c>
      <c r="J152" s="2">
        <v>757.3483411367922</v>
      </c>
      <c r="K152" s="25">
        <v>5.130865008856797</v>
      </c>
      <c r="L152" s="26">
        <v>17.262739554528547</v>
      </c>
      <c r="M152" s="2">
        <v>22.393604563385345</v>
      </c>
      <c r="N152" s="25">
        <v>16.80291004266401</v>
      </c>
      <c r="O152" s="26">
        <v>24.643638740332452</v>
      </c>
      <c r="P152" s="26">
        <v>4.220650528577375</v>
      </c>
      <c r="Q152" s="26">
        <v>1.6366874715127098</v>
      </c>
      <c r="R152" s="26">
        <v>13.646028115745334</v>
      </c>
      <c r="S152" s="26">
        <v>59.12144845057659</v>
      </c>
      <c r="T152" s="26">
        <v>28.836061928745725</v>
      </c>
      <c r="U152" s="26">
        <v>7.1196955730155596</v>
      </c>
      <c r="V152" s="2">
        <v>156.0271059175836</v>
      </c>
      <c r="W152" s="27">
        <v>935.7690516177612</v>
      </c>
      <c r="X152" s="28">
        <v>94.5686696038641</v>
      </c>
      <c r="Y152" s="4">
        <v>1030.3377212216253</v>
      </c>
    </row>
    <row r="153" spans="1:25" ht="15">
      <c r="A153" s="36">
        <v>2019</v>
      </c>
      <c r="B153" s="37">
        <v>5</v>
      </c>
      <c r="C153" s="37" t="s">
        <v>56</v>
      </c>
      <c r="D153" s="37" t="s">
        <v>57</v>
      </c>
      <c r="E153" s="34" t="s">
        <v>214</v>
      </c>
      <c r="F153" s="37" t="s">
        <v>58</v>
      </c>
      <c r="G153" s="38" t="s">
        <v>59</v>
      </c>
      <c r="H153" s="25">
        <v>39.5126263864756</v>
      </c>
      <c r="I153" s="26">
        <v>18.99301514496816</v>
      </c>
      <c r="J153" s="2">
        <v>58.505641531443764</v>
      </c>
      <c r="K153" s="25">
        <v>16.03462462293554</v>
      </c>
      <c r="L153" s="26">
        <v>47.71651789228342</v>
      </c>
      <c r="M153" s="2">
        <v>63.75114251521896</v>
      </c>
      <c r="N153" s="25">
        <v>441.0034590680166</v>
      </c>
      <c r="O153" s="26">
        <v>48.46312977833927</v>
      </c>
      <c r="P153" s="26">
        <v>8.014860964412573</v>
      </c>
      <c r="Q153" s="26">
        <v>4.226421964626215</v>
      </c>
      <c r="R153" s="26">
        <v>34.72082815583936</v>
      </c>
      <c r="S153" s="26">
        <v>57.55129737266931</v>
      </c>
      <c r="T153" s="26">
        <v>69.40470457949816</v>
      </c>
      <c r="U153" s="26">
        <v>11.377063676806902</v>
      </c>
      <c r="V153" s="2">
        <v>674.7617009777633</v>
      </c>
      <c r="W153" s="27">
        <v>797.018485024426</v>
      </c>
      <c r="X153" s="28">
        <v>80.54656493797164</v>
      </c>
      <c r="Y153" s="4">
        <v>877.5650499623977</v>
      </c>
    </row>
    <row r="154" spans="1:25" ht="15">
      <c r="A154" s="36">
        <v>2019</v>
      </c>
      <c r="B154" s="37">
        <v>5</v>
      </c>
      <c r="C154" s="37" t="s">
        <v>56</v>
      </c>
      <c r="D154" s="37" t="s">
        <v>60</v>
      </c>
      <c r="E154" s="34" t="s">
        <v>215</v>
      </c>
      <c r="F154" s="37" t="s">
        <v>58</v>
      </c>
      <c r="G154" s="38" t="s">
        <v>61</v>
      </c>
      <c r="H154" s="25">
        <v>13.829201845986606</v>
      </c>
      <c r="I154" s="26">
        <v>1.3784502823040636</v>
      </c>
      <c r="J154" s="2">
        <v>15.20765212829067</v>
      </c>
      <c r="K154" s="25">
        <v>0.9865764769559163</v>
      </c>
      <c r="L154" s="26">
        <v>12.168932595133644</v>
      </c>
      <c r="M154" s="2">
        <v>13.15550907208956</v>
      </c>
      <c r="N154" s="25">
        <v>84.64299106030873</v>
      </c>
      <c r="O154" s="26">
        <v>10.903016130724914</v>
      </c>
      <c r="P154" s="26">
        <v>1.9194605454196303</v>
      </c>
      <c r="Q154" s="26">
        <v>0.9058210941017116</v>
      </c>
      <c r="R154" s="26">
        <v>7.2297267929059785</v>
      </c>
      <c r="S154" s="26">
        <v>11.37150861788548</v>
      </c>
      <c r="T154" s="26">
        <v>15.839903286505594</v>
      </c>
      <c r="U154" s="26">
        <v>2.4563020113388663</v>
      </c>
      <c r="V154" s="2">
        <v>135.26871659242104</v>
      </c>
      <c r="W154" s="27">
        <v>163.63187779280128</v>
      </c>
      <c r="X154" s="28">
        <v>16.536612253101218</v>
      </c>
      <c r="Y154" s="4">
        <v>180.1684900459025</v>
      </c>
    </row>
    <row r="155" spans="1:25" ht="15">
      <c r="A155" s="36">
        <v>2019</v>
      </c>
      <c r="B155" s="37">
        <v>5</v>
      </c>
      <c r="C155" s="37" t="s">
        <v>56</v>
      </c>
      <c r="D155" s="37" t="s">
        <v>47</v>
      </c>
      <c r="E155" s="34" t="s">
        <v>216</v>
      </c>
      <c r="F155" s="37" t="s">
        <v>58</v>
      </c>
      <c r="G155" s="38" t="s">
        <v>62</v>
      </c>
      <c r="H155" s="25">
        <v>4.550077157650424</v>
      </c>
      <c r="I155" s="26">
        <v>0.061753898274076846</v>
      </c>
      <c r="J155" s="2">
        <v>4.611831055924501</v>
      </c>
      <c r="K155" s="25">
        <v>6.00364965621873</v>
      </c>
      <c r="L155" s="26">
        <v>5.558766879629001</v>
      </c>
      <c r="M155" s="2">
        <v>11.562416535847731</v>
      </c>
      <c r="N155" s="25">
        <v>11.851346807634503</v>
      </c>
      <c r="O155" s="26">
        <v>27.780520596132668</v>
      </c>
      <c r="P155" s="26">
        <v>4.694515169184151</v>
      </c>
      <c r="Q155" s="26">
        <v>3.3260016694272516</v>
      </c>
      <c r="R155" s="26">
        <v>15.356426289678865</v>
      </c>
      <c r="S155" s="26">
        <v>13.547987847928908</v>
      </c>
      <c r="T155" s="26">
        <v>22.41619430574217</v>
      </c>
      <c r="U155" s="26">
        <v>5.3111821278497535</v>
      </c>
      <c r="V155" s="2">
        <v>104.2841648323859</v>
      </c>
      <c r="W155" s="27">
        <v>120.45841242415813</v>
      </c>
      <c r="X155" s="28">
        <v>12.173508568130488</v>
      </c>
      <c r="Y155" s="4">
        <v>132.63192099228863</v>
      </c>
    </row>
    <row r="156" spans="1:25" ht="15">
      <c r="A156" s="36">
        <v>2019</v>
      </c>
      <c r="B156" s="37">
        <v>5</v>
      </c>
      <c r="C156" s="37" t="s">
        <v>56</v>
      </c>
      <c r="D156" s="37" t="s">
        <v>63</v>
      </c>
      <c r="E156" s="34" t="s">
        <v>217</v>
      </c>
      <c r="F156" s="37" t="s">
        <v>58</v>
      </c>
      <c r="G156" s="38" t="s">
        <v>64</v>
      </c>
      <c r="H156" s="25">
        <v>68.2231115952726</v>
      </c>
      <c r="I156" s="26">
        <v>470.9871162843132</v>
      </c>
      <c r="J156" s="2">
        <v>539.2102278795858</v>
      </c>
      <c r="K156" s="25">
        <v>13.948408104838627</v>
      </c>
      <c r="L156" s="26">
        <v>9.651455672731476</v>
      </c>
      <c r="M156" s="2">
        <v>23.599863777570103</v>
      </c>
      <c r="N156" s="25">
        <v>15.709995960628904</v>
      </c>
      <c r="O156" s="26">
        <v>56.87724173107249</v>
      </c>
      <c r="P156" s="26">
        <v>7.304459571795828</v>
      </c>
      <c r="Q156" s="26">
        <v>3.969528351769986</v>
      </c>
      <c r="R156" s="26">
        <v>26.610286219683513</v>
      </c>
      <c r="S156" s="26">
        <v>53.71223968761583</v>
      </c>
      <c r="T156" s="26">
        <v>43.91125447392408</v>
      </c>
      <c r="U156" s="26">
        <v>12.002770882669175</v>
      </c>
      <c r="V156" s="2">
        <v>220.0977558132766</v>
      </c>
      <c r="W156" s="27">
        <v>782.9078474704324</v>
      </c>
      <c r="X156" s="28">
        <v>79.12054180497287</v>
      </c>
      <c r="Y156" s="4">
        <v>862.0283892754053</v>
      </c>
    </row>
    <row r="157" spans="1:25" ht="15">
      <c r="A157" s="36">
        <v>2019</v>
      </c>
      <c r="B157" s="37">
        <v>5</v>
      </c>
      <c r="C157" s="37" t="s">
        <v>56</v>
      </c>
      <c r="D157" s="37" t="s">
        <v>47</v>
      </c>
      <c r="E157" s="34" t="s">
        <v>218</v>
      </c>
      <c r="F157" s="37" t="s">
        <v>58</v>
      </c>
      <c r="G157" s="38" t="s">
        <v>65</v>
      </c>
      <c r="H157" s="25">
        <v>28.967154050273354</v>
      </c>
      <c r="I157" s="26">
        <v>0.7105912678524255</v>
      </c>
      <c r="J157" s="2">
        <v>29.67774531812578</v>
      </c>
      <c r="K157" s="25">
        <v>4.849313789913038</v>
      </c>
      <c r="L157" s="26">
        <v>15.774635326638013</v>
      </c>
      <c r="M157" s="2">
        <v>20.62394911655105</v>
      </c>
      <c r="N157" s="25">
        <v>21.54494438709174</v>
      </c>
      <c r="O157" s="26">
        <v>31.2585908506368</v>
      </c>
      <c r="P157" s="26">
        <v>6.324851601809641</v>
      </c>
      <c r="Q157" s="26">
        <v>3.024167737757216</v>
      </c>
      <c r="R157" s="26">
        <v>25.002435190165503</v>
      </c>
      <c r="S157" s="26">
        <v>19.222273013910698</v>
      </c>
      <c r="T157" s="26">
        <v>37.64431625167266</v>
      </c>
      <c r="U157" s="26">
        <v>6.5153155394145505</v>
      </c>
      <c r="V157" s="2">
        <v>150.53688016435032</v>
      </c>
      <c r="W157" s="27">
        <v>200.83857459902714</v>
      </c>
      <c r="X157" s="28">
        <v>20.296715126006877</v>
      </c>
      <c r="Y157" s="4">
        <v>221.13528972503403</v>
      </c>
    </row>
    <row r="158" spans="1:25" ht="15">
      <c r="A158" s="36">
        <v>2019</v>
      </c>
      <c r="B158" s="37">
        <v>5</v>
      </c>
      <c r="C158" s="37" t="s">
        <v>56</v>
      </c>
      <c r="D158" s="37" t="s">
        <v>47</v>
      </c>
      <c r="E158" s="34" t="s">
        <v>219</v>
      </c>
      <c r="F158" s="37" t="s">
        <v>58</v>
      </c>
      <c r="G158" s="38" t="s">
        <v>66</v>
      </c>
      <c r="H158" s="25">
        <v>55.61746972173465</v>
      </c>
      <c r="I158" s="26">
        <v>22.04426676315093</v>
      </c>
      <c r="J158" s="2">
        <v>77.66173648488558</v>
      </c>
      <c r="K158" s="25">
        <v>7.065399654866971</v>
      </c>
      <c r="L158" s="26">
        <v>6.394410525115964</v>
      </c>
      <c r="M158" s="2">
        <v>13.459810179982934</v>
      </c>
      <c r="N158" s="25">
        <v>28.8947826791838</v>
      </c>
      <c r="O158" s="26">
        <v>13.511605077289788</v>
      </c>
      <c r="P158" s="26">
        <v>2.046910866841386</v>
      </c>
      <c r="Q158" s="26">
        <v>0.8382188228086894</v>
      </c>
      <c r="R158" s="26">
        <v>11.650276979595555</v>
      </c>
      <c r="S158" s="26">
        <v>11.395479637190078</v>
      </c>
      <c r="T158" s="26">
        <v>17.839437257058425</v>
      </c>
      <c r="U158" s="26">
        <v>2.9437606464360258</v>
      </c>
      <c r="V158" s="2">
        <v>89.12046343655177</v>
      </c>
      <c r="W158" s="27">
        <v>180.2420101014203</v>
      </c>
      <c r="X158" s="28">
        <v>18.21522907515238</v>
      </c>
      <c r="Y158" s="4">
        <v>198.45723917657267</v>
      </c>
    </row>
    <row r="159" spans="1:25" ht="15">
      <c r="A159" s="36">
        <v>2019</v>
      </c>
      <c r="B159" s="37">
        <v>5</v>
      </c>
      <c r="C159" s="37" t="s">
        <v>56</v>
      </c>
      <c r="D159" s="37" t="s">
        <v>63</v>
      </c>
      <c r="E159" s="34" t="s">
        <v>220</v>
      </c>
      <c r="F159" s="37" t="s">
        <v>58</v>
      </c>
      <c r="G159" s="38" t="s">
        <v>67</v>
      </c>
      <c r="H159" s="25">
        <v>31.508328454576397</v>
      </c>
      <c r="I159" s="26">
        <v>560.5625289175597</v>
      </c>
      <c r="J159" s="2">
        <v>592.0708573721361</v>
      </c>
      <c r="K159" s="25">
        <v>26.842173682167964</v>
      </c>
      <c r="L159" s="26">
        <v>8.365231728491718</v>
      </c>
      <c r="M159" s="2">
        <v>35.20740541065968</v>
      </c>
      <c r="N159" s="25">
        <v>29.347092212523442</v>
      </c>
      <c r="O159" s="26">
        <v>99.57163298133267</v>
      </c>
      <c r="P159" s="26">
        <v>17.252069763349127</v>
      </c>
      <c r="Q159" s="26">
        <v>8.735713258132918</v>
      </c>
      <c r="R159" s="26">
        <v>40.07022264893543</v>
      </c>
      <c r="S159" s="26">
        <v>82.43045666863291</v>
      </c>
      <c r="T159" s="26">
        <v>60.70365800459052</v>
      </c>
      <c r="U159" s="26">
        <v>19.881518989649802</v>
      </c>
      <c r="V159" s="2">
        <v>357.992330263169</v>
      </c>
      <c r="W159" s="27">
        <v>985.2705930459647</v>
      </c>
      <c r="X159" s="28">
        <v>99.5712892795791</v>
      </c>
      <c r="Y159" s="4">
        <v>1084.8418823255438</v>
      </c>
    </row>
    <row r="160" spans="1:25" ht="15">
      <c r="A160" s="36">
        <v>2019</v>
      </c>
      <c r="B160" s="37">
        <v>5</v>
      </c>
      <c r="C160" s="37" t="s">
        <v>56</v>
      </c>
      <c r="D160" s="37" t="s">
        <v>57</v>
      </c>
      <c r="E160" s="34" t="s">
        <v>221</v>
      </c>
      <c r="F160" s="37" t="s">
        <v>58</v>
      </c>
      <c r="G160" s="38" t="s">
        <v>68</v>
      </c>
      <c r="H160" s="25">
        <v>15.95931964210028</v>
      </c>
      <c r="I160" s="26">
        <v>1.4756220994114422</v>
      </c>
      <c r="J160" s="2">
        <v>17.43494174151172</v>
      </c>
      <c r="K160" s="25">
        <v>0.2687375548777249</v>
      </c>
      <c r="L160" s="26">
        <v>12.18508829994294</v>
      </c>
      <c r="M160" s="2">
        <v>12.453825854820664</v>
      </c>
      <c r="N160" s="25">
        <v>5.436587771095454</v>
      </c>
      <c r="O160" s="26">
        <v>23.64383503618422</v>
      </c>
      <c r="P160" s="26">
        <v>4.708488608432824</v>
      </c>
      <c r="Q160" s="26">
        <v>3.8915408543377947</v>
      </c>
      <c r="R160" s="26">
        <v>18.287446892565757</v>
      </c>
      <c r="S160" s="26">
        <v>12.347094020302647</v>
      </c>
      <c r="T160" s="26">
        <v>25.821043337411176</v>
      </c>
      <c r="U160" s="26">
        <v>6.948735757949773</v>
      </c>
      <c r="V160" s="2">
        <v>101.08476260330683</v>
      </c>
      <c r="W160" s="27">
        <v>130.9735301996392</v>
      </c>
      <c r="X160" s="28">
        <v>13.236164628627495</v>
      </c>
      <c r="Y160" s="4">
        <v>144.20969482826672</v>
      </c>
    </row>
    <row r="161" spans="1:25" ht="15">
      <c r="A161" s="36">
        <v>2019</v>
      </c>
      <c r="B161" s="37">
        <v>5</v>
      </c>
      <c r="C161" s="37" t="s">
        <v>56</v>
      </c>
      <c r="D161" s="37" t="s">
        <v>57</v>
      </c>
      <c r="E161" s="34" t="s">
        <v>222</v>
      </c>
      <c r="F161" s="37" t="s">
        <v>58</v>
      </c>
      <c r="G161" s="38" t="s">
        <v>69</v>
      </c>
      <c r="H161" s="25">
        <v>14.20131625975372</v>
      </c>
      <c r="I161" s="26">
        <v>1.0428721731319435</v>
      </c>
      <c r="J161" s="2">
        <v>15.244188432885663</v>
      </c>
      <c r="K161" s="25">
        <v>1.6384420210957793</v>
      </c>
      <c r="L161" s="26">
        <v>4.481644762078313</v>
      </c>
      <c r="M161" s="2">
        <v>6.1200867831740915</v>
      </c>
      <c r="N161" s="25">
        <v>4.460686803320697</v>
      </c>
      <c r="O161" s="26">
        <v>10.297553137852626</v>
      </c>
      <c r="P161" s="26">
        <v>2.2862732367819487</v>
      </c>
      <c r="Q161" s="26">
        <v>1.1831980710578454</v>
      </c>
      <c r="R161" s="26">
        <v>9.018497678711629</v>
      </c>
      <c r="S161" s="26">
        <v>7.817703795979086</v>
      </c>
      <c r="T161" s="26">
        <v>17.44393173180952</v>
      </c>
      <c r="U161" s="26">
        <v>3.6136123010013894</v>
      </c>
      <c r="V161" s="2">
        <v>56.121451385047244</v>
      </c>
      <c r="W161" s="27">
        <v>77.48572660110699</v>
      </c>
      <c r="X161" s="28">
        <v>7.830695465210575</v>
      </c>
      <c r="Y161" s="4">
        <v>85.31642206631757</v>
      </c>
    </row>
    <row r="162" spans="1:25" ht="15">
      <c r="A162" s="36">
        <v>2019</v>
      </c>
      <c r="B162" s="37">
        <v>5</v>
      </c>
      <c r="C162" s="37" t="s">
        <v>56</v>
      </c>
      <c r="D162" s="37" t="s">
        <v>57</v>
      </c>
      <c r="E162" s="34" t="s">
        <v>223</v>
      </c>
      <c r="F162" s="37" t="s">
        <v>58</v>
      </c>
      <c r="G162" s="38" t="s">
        <v>70</v>
      </c>
      <c r="H162" s="25">
        <v>47.85501972993359</v>
      </c>
      <c r="I162" s="26">
        <v>1.1153946138843267</v>
      </c>
      <c r="J162" s="2">
        <v>48.970414343817914</v>
      </c>
      <c r="K162" s="25">
        <v>4.309806042404634</v>
      </c>
      <c r="L162" s="26">
        <v>20.172599161772844</v>
      </c>
      <c r="M162" s="2">
        <v>24.48240520417748</v>
      </c>
      <c r="N162" s="25">
        <v>6.319100021810617</v>
      </c>
      <c r="O162" s="26">
        <v>29.291108198913786</v>
      </c>
      <c r="P162" s="26">
        <v>5.918532568581337</v>
      </c>
      <c r="Q162" s="26">
        <v>3.360716406331695</v>
      </c>
      <c r="R162" s="26">
        <v>26.369732423952126</v>
      </c>
      <c r="S162" s="26">
        <v>20.53549889953159</v>
      </c>
      <c r="T162" s="26">
        <v>56.942626472406005</v>
      </c>
      <c r="U162" s="26">
        <v>12.39789988238948</v>
      </c>
      <c r="V162" s="2">
        <v>161.13519945142727</v>
      </c>
      <c r="W162" s="27">
        <v>234.58801899942267</v>
      </c>
      <c r="X162" s="28">
        <v>23.707428588149842</v>
      </c>
      <c r="Y162" s="4">
        <v>258.29544758757254</v>
      </c>
    </row>
    <row r="163" spans="1:25" ht="15">
      <c r="A163" s="36">
        <v>2019</v>
      </c>
      <c r="B163" s="37">
        <v>5</v>
      </c>
      <c r="C163" s="37" t="s">
        <v>71</v>
      </c>
      <c r="D163" s="37" t="s">
        <v>72</v>
      </c>
      <c r="E163" s="34" t="s">
        <v>224</v>
      </c>
      <c r="F163" s="37" t="s">
        <v>73</v>
      </c>
      <c r="G163" s="38" t="s">
        <v>74</v>
      </c>
      <c r="H163" s="25">
        <v>30.47187302562777</v>
      </c>
      <c r="I163" s="26">
        <v>0</v>
      </c>
      <c r="J163" s="2">
        <v>30.471873025627765</v>
      </c>
      <c r="K163" s="25">
        <v>0.7122904892328122</v>
      </c>
      <c r="L163" s="26">
        <v>19.875134318334005</v>
      </c>
      <c r="M163" s="2">
        <v>20.58742480756682</v>
      </c>
      <c r="N163" s="25">
        <v>6.140592829594704</v>
      </c>
      <c r="O163" s="26">
        <v>19.31451469196042</v>
      </c>
      <c r="P163" s="26">
        <v>3.9516306448859773</v>
      </c>
      <c r="Q163" s="26">
        <v>2.284558158073688</v>
      </c>
      <c r="R163" s="26">
        <v>14.589334958107042</v>
      </c>
      <c r="S163" s="26">
        <v>10.478923449538067</v>
      </c>
      <c r="T163" s="26">
        <v>24.870424796932898</v>
      </c>
      <c r="U163" s="26">
        <v>3.4274110560923545</v>
      </c>
      <c r="V163" s="2">
        <v>85.0573824442167</v>
      </c>
      <c r="W163" s="27">
        <v>136.1166802774113</v>
      </c>
      <c r="X163" s="28">
        <v>13.7559303836034</v>
      </c>
      <c r="Y163" s="4">
        <v>149.8726106610147</v>
      </c>
    </row>
    <row r="164" spans="1:25" ht="15">
      <c r="A164" s="36">
        <v>2019</v>
      </c>
      <c r="B164" s="37">
        <v>5</v>
      </c>
      <c r="C164" s="37" t="s">
        <v>71</v>
      </c>
      <c r="D164" s="37" t="s">
        <v>75</v>
      </c>
      <c r="E164" s="34" t="s">
        <v>225</v>
      </c>
      <c r="F164" s="37" t="s">
        <v>73</v>
      </c>
      <c r="G164" s="38" t="s">
        <v>76</v>
      </c>
      <c r="H164" s="25">
        <v>23.052166822005294</v>
      </c>
      <c r="I164" s="26">
        <v>0.28772684733228715</v>
      </c>
      <c r="J164" s="2">
        <v>23.33989366933758</v>
      </c>
      <c r="K164" s="25">
        <v>2.264828162264115</v>
      </c>
      <c r="L164" s="26">
        <v>4.506797055716941</v>
      </c>
      <c r="M164" s="2">
        <v>6.7716252179810565</v>
      </c>
      <c r="N164" s="25">
        <v>2.4505877203372224</v>
      </c>
      <c r="O164" s="26">
        <v>6.659134532357436</v>
      </c>
      <c r="P164" s="26">
        <v>1.2269240249920754</v>
      </c>
      <c r="Q164" s="26">
        <v>0.38043298764632905</v>
      </c>
      <c r="R164" s="26">
        <v>5.529264484464201</v>
      </c>
      <c r="S164" s="26">
        <v>6.425669028091226</v>
      </c>
      <c r="T164" s="26">
        <v>27.107576115920097</v>
      </c>
      <c r="U164" s="26">
        <v>1.5577974953134697</v>
      </c>
      <c r="V164" s="2">
        <v>51.337381475544994</v>
      </c>
      <c r="W164" s="27">
        <v>81.44890036286364</v>
      </c>
      <c r="X164" s="28">
        <v>8.231213114439381</v>
      </c>
      <c r="Y164" s="4">
        <v>89.68011347730302</v>
      </c>
    </row>
    <row r="165" spans="1:25" ht="15">
      <c r="A165" s="36">
        <v>2019</v>
      </c>
      <c r="B165" s="37">
        <v>5</v>
      </c>
      <c r="C165" s="37" t="s">
        <v>71</v>
      </c>
      <c r="D165" s="37" t="s">
        <v>72</v>
      </c>
      <c r="E165" s="34" t="s">
        <v>226</v>
      </c>
      <c r="F165" s="37" t="s">
        <v>73</v>
      </c>
      <c r="G165" s="38" t="s">
        <v>77</v>
      </c>
      <c r="H165" s="25">
        <v>10.199298719486507</v>
      </c>
      <c r="I165" s="26">
        <v>0.8576371011224673</v>
      </c>
      <c r="J165" s="2">
        <v>11.056935820608974</v>
      </c>
      <c r="K165" s="25">
        <v>0.8579378796144359</v>
      </c>
      <c r="L165" s="26">
        <v>5.167544635771437</v>
      </c>
      <c r="M165" s="2">
        <v>6.025482515385873</v>
      </c>
      <c r="N165" s="25">
        <v>2.304947201865582</v>
      </c>
      <c r="O165" s="26">
        <v>6.0742633200744915</v>
      </c>
      <c r="P165" s="26">
        <v>2.3619582580187735</v>
      </c>
      <c r="Q165" s="26">
        <v>1.0487478816728588</v>
      </c>
      <c r="R165" s="26">
        <v>10.14339303970489</v>
      </c>
      <c r="S165" s="26">
        <v>8.882344711337128</v>
      </c>
      <c r="T165" s="26">
        <v>22.883818851322705</v>
      </c>
      <c r="U165" s="26">
        <v>2.4106097698184543</v>
      </c>
      <c r="V165" s="2">
        <v>56.11007766343598</v>
      </c>
      <c r="W165" s="27">
        <v>73.19249599943083</v>
      </c>
      <c r="X165" s="28">
        <v>7.396822279059704</v>
      </c>
      <c r="Y165" s="4">
        <v>80.58931827849054</v>
      </c>
    </row>
    <row r="166" spans="1:25" ht="15">
      <c r="A166" s="36">
        <v>2019</v>
      </c>
      <c r="B166" s="37">
        <v>5</v>
      </c>
      <c r="C166" s="37" t="s">
        <v>71</v>
      </c>
      <c r="D166" s="37" t="s">
        <v>72</v>
      </c>
      <c r="E166" s="34" t="s">
        <v>227</v>
      </c>
      <c r="F166" s="37" t="s">
        <v>73</v>
      </c>
      <c r="G166" s="38" t="s">
        <v>78</v>
      </c>
      <c r="H166" s="25">
        <v>5.700312747375168</v>
      </c>
      <c r="I166" s="26">
        <v>0</v>
      </c>
      <c r="J166" s="2">
        <v>5.700312747375168</v>
      </c>
      <c r="K166" s="25">
        <v>1.17417390120786</v>
      </c>
      <c r="L166" s="26">
        <v>5.672641368204469</v>
      </c>
      <c r="M166" s="2">
        <v>6.846815269412329</v>
      </c>
      <c r="N166" s="25">
        <v>4.06968079827548</v>
      </c>
      <c r="O166" s="26">
        <v>10.905538524997317</v>
      </c>
      <c r="P166" s="26">
        <v>2.9505424580587474</v>
      </c>
      <c r="Q166" s="26">
        <v>1.676691629441588</v>
      </c>
      <c r="R166" s="26">
        <v>10.835435835985091</v>
      </c>
      <c r="S166" s="26">
        <v>8.661074157287045</v>
      </c>
      <c r="T166" s="26">
        <v>20.11569482312975</v>
      </c>
      <c r="U166" s="26">
        <v>2.778068395766647</v>
      </c>
      <c r="V166" s="2">
        <v>61.99272068952626</v>
      </c>
      <c r="W166" s="27">
        <v>74.53984870631376</v>
      </c>
      <c r="X166" s="28">
        <v>7.532985581285838</v>
      </c>
      <c r="Y166" s="4">
        <v>82.0728342875996</v>
      </c>
    </row>
    <row r="167" spans="1:25" ht="15">
      <c r="A167" s="36">
        <v>2019</v>
      </c>
      <c r="B167" s="37">
        <v>5</v>
      </c>
      <c r="C167" s="37" t="s">
        <v>71</v>
      </c>
      <c r="D167" s="37" t="s">
        <v>60</v>
      </c>
      <c r="E167" s="34" t="s">
        <v>228</v>
      </c>
      <c r="F167" s="37" t="s">
        <v>73</v>
      </c>
      <c r="G167" s="38" t="s">
        <v>79</v>
      </c>
      <c r="H167" s="25">
        <v>7.006537312946617</v>
      </c>
      <c r="I167" s="26">
        <v>0</v>
      </c>
      <c r="J167" s="2">
        <v>7.006537312946617</v>
      </c>
      <c r="K167" s="25">
        <v>0.9445650129851098</v>
      </c>
      <c r="L167" s="26">
        <v>2.759124783532444</v>
      </c>
      <c r="M167" s="2">
        <v>3.703689796517554</v>
      </c>
      <c r="N167" s="25">
        <v>23.253601755713984</v>
      </c>
      <c r="O167" s="26">
        <v>1.5254136172155297</v>
      </c>
      <c r="P167" s="26">
        <v>0.4385271130668219</v>
      </c>
      <c r="Q167" s="26">
        <v>0.21082984910946756</v>
      </c>
      <c r="R167" s="26">
        <v>1.6926547601397692</v>
      </c>
      <c r="S167" s="26">
        <v>2.6697453285513704</v>
      </c>
      <c r="T167" s="26">
        <v>3.330838807910601</v>
      </c>
      <c r="U167" s="26">
        <v>0.38818875888879395</v>
      </c>
      <c r="V167" s="2">
        <v>33.50979678332389</v>
      </c>
      <c r="W167" s="27">
        <v>44.22002389278806</v>
      </c>
      <c r="X167" s="28">
        <v>4.468868743557764</v>
      </c>
      <c r="Y167" s="4">
        <v>48.68889263634583</v>
      </c>
    </row>
    <row r="168" spans="1:25" ht="15">
      <c r="A168" s="36">
        <v>2019</v>
      </c>
      <c r="B168" s="37">
        <v>5</v>
      </c>
      <c r="C168" s="37" t="s">
        <v>71</v>
      </c>
      <c r="D168" s="37" t="s">
        <v>75</v>
      </c>
      <c r="E168" s="34" t="s">
        <v>229</v>
      </c>
      <c r="F168" s="37" t="s">
        <v>73</v>
      </c>
      <c r="G168" s="38" t="s">
        <v>80</v>
      </c>
      <c r="H168" s="25">
        <v>165.7193915056862</v>
      </c>
      <c r="I168" s="26">
        <v>0</v>
      </c>
      <c r="J168" s="2">
        <v>165.7193915056862</v>
      </c>
      <c r="K168" s="25">
        <v>31.962263106561903</v>
      </c>
      <c r="L168" s="26">
        <v>16.92586512097984</v>
      </c>
      <c r="M168" s="2">
        <v>48.88812822754174</v>
      </c>
      <c r="N168" s="25">
        <v>27.97359049740435</v>
      </c>
      <c r="O168" s="26">
        <v>73.16196283418542</v>
      </c>
      <c r="P168" s="26">
        <v>9.027822376134482</v>
      </c>
      <c r="Q168" s="26">
        <v>10.61818906615099</v>
      </c>
      <c r="R168" s="26">
        <v>31.398037335574834</v>
      </c>
      <c r="S168" s="26">
        <v>28.560300048669628</v>
      </c>
      <c r="T168" s="26">
        <v>27.308719463645012</v>
      </c>
      <c r="U168" s="26">
        <v>8.678762761411816</v>
      </c>
      <c r="V168" s="2">
        <v>216.72736363987855</v>
      </c>
      <c r="W168" s="27">
        <v>431.3348833731065</v>
      </c>
      <c r="X168" s="28">
        <v>43.590635226197016</v>
      </c>
      <c r="Y168" s="4">
        <v>474.92551859930353</v>
      </c>
    </row>
    <row r="169" spans="1:25" ht="15">
      <c r="A169" s="36">
        <v>2019</v>
      </c>
      <c r="B169" s="37">
        <v>5</v>
      </c>
      <c r="C169" s="37" t="s">
        <v>71</v>
      </c>
      <c r="D169" s="37" t="s">
        <v>75</v>
      </c>
      <c r="E169" s="34" t="s">
        <v>230</v>
      </c>
      <c r="F169" s="37" t="s">
        <v>73</v>
      </c>
      <c r="G169" s="38" t="s">
        <v>81</v>
      </c>
      <c r="H169" s="25">
        <v>74.60063386614965</v>
      </c>
      <c r="I169" s="26">
        <v>0</v>
      </c>
      <c r="J169" s="2">
        <v>74.60063386614965</v>
      </c>
      <c r="K169" s="25">
        <v>134.9434487492151</v>
      </c>
      <c r="L169" s="26">
        <v>68.00031857368228</v>
      </c>
      <c r="M169" s="2">
        <v>202.94376732289737</v>
      </c>
      <c r="N169" s="25">
        <v>10.917060607456351</v>
      </c>
      <c r="O169" s="26">
        <v>34.56544961796525</v>
      </c>
      <c r="P169" s="26">
        <v>4.361159878643206</v>
      </c>
      <c r="Q169" s="26">
        <v>4.123701556628898</v>
      </c>
      <c r="R169" s="26">
        <v>24.03311137604596</v>
      </c>
      <c r="S169" s="26">
        <v>21.264738213814763</v>
      </c>
      <c r="T169" s="26">
        <v>16.66837982359226</v>
      </c>
      <c r="U169" s="26">
        <v>4.959474746757841</v>
      </c>
      <c r="V169" s="2">
        <v>120.8930642500497</v>
      </c>
      <c r="W169" s="27">
        <v>398.4374654390967</v>
      </c>
      <c r="X169" s="28">
        <v>40.26602659565875</v>
      </c>
      <c r="Y169" s="4">
        <v>438.7034920347554</v>
      </c>
    </row>
    <row r="170" spans="1:25" ht="15">
      <c r="A170" s="36">
        <v>2019</v>
      </c>
      <c r="B170" s="37">
        <v>5</v>
      </c>
      <c r="C170" s="37" t="s">
        <v>71</v>
      </c>
      <c r="D170" s="37" t="s">
        <v>60</v>
      </c>
      <c r="E170" s="34" t="s">
        <v>231</v>
      </c>
      <c r="F170" s="37" t="s">
        <v>73</v>
      </c>
      <c r="G170" s="38" t="s">
        <v>82</v>
      </c>
      <c r="H170" s="25">
        <v>26.385312687373407</v>
      </c>
      <c r="I170" s="26">
        <v>1.0869263541184289</v>
      </c>
      <c r="J170" s="2">
        <v>27.472239041491836</v>
      </c>
      <c r="K170" s="25">
        <v>11.164285793893205</v>
      </c>
      <c r="L170" s="26">
        <v>18.357473112881117</v>
      </c>
      <c r="M170" s="2">
        <v>29.521758906774323</v>
      </c>
      <c r="N170" s="25">
        <v>28.76068959351688</v>
      </c>
      <c r="O170" s="26">
        <v>51.25843580968016</v>
      </c>
      <c r="P170" s="26">
        <v>12.737738197539066</v>
      </c>
      <c r="Q170" s="26">
        <v>5.84550707131033</v>
      </c>
      <c r="R170" s="26">
        <v>52.33833695358253</v>
      </c>
      <c r="S170" s="26">
        <v>43.81161707814122</v>
      </c>
      <c r="T170" s="26">
        <v>82.271941108967</v>
      </c>
      <c r="U170" s="26">
        <v>16.06351343147101</v>
      </c>
      <c r="V170" s="2">
        <v>293.087751192344</v>
      </c>
      <c r="W170" s="27">
        <v>350.08174914061016</v>
      </c>
      <c r="X170" s="28">
        <v>35.37920744020668</v>
      </c>
      <c r="Y170" s="4">
        <v>385.46095658081686</v>
      </c>
    </row>
    <row r="171" spans="1:25" ht="15">
      <c r="A171" s="36">
        <v>2019</v>
      </c>
      <c r="B171" s="37">
        <v>5</v>
      </c>
      <c r="C171" s="37" t="s">
        <v>71</v>
      </c>
      <c r="D171" s="37" t="s">
        <v>60</v>
      </c>
      <c r="E171" s="34" t="s">
        <v>232</v>
      </c>
      <c r="F171" s="37" t="s">
        <v>73</v>
      </c>
      <c r="G171" s="38" t="s">
        <v>83</v>
      </c>
      <c r="H171" s="25">
        <v>7.545265201344035</v>
      </c>
      <c r="I171" s="26">
        <v>0</v>
      </c>
      <c r="J171" s="2">
        <v>7.545265201344035</v>
      </c>
      <c r="K171" s="25">
        <v>0.3692362019547551</v>
      </c>
      <c r="L171" s="26">
        <v>5.972025393180075</v>
      </c>
      <c r="M171" s="2">
        <v>6.34126159513483</v>
      </c>
      <c r="N171" s="25">
        <v>31.911969528787722</v>
      </c>
      <c r="O171" s="26">
        <v>3.4930602817283787</v>
      </c>
      <c r="P171" s="26">
        <v>0.9867784723868065</v>
      </c>
      <c r="Q171" s="26">
        <v>0.5689513601597036</v>
      </c>
      <c r="R171" s="26">
        <v>3.1792142212514856</v>
      </c>
      <c r="S171" s="26">
        <v>4.970684675125122</v>
      </c>
      <c r="T171" s="26">
        <v>8.183838285300935</v>
      </c>
      <c r="U171" s="26">
        <v>1.1929247228053155</v>
      </c>
      <c r="V171" s="2">
        <v>54.48741633247389</v>
      </c>
      <c r="W171" s="27">
        <v>68.37394312895276</v>
      </c>
      <c r="X171" s="28">
        <v>6.909860094315168</v>
      </c>
      <c r="Y171" s="4">
        <v>75.28380322326792</v>
      </c>
    </row>
    <row r="172" spans="1:25" ht="15">
      <c r="A172" s="36">
        <v>2019</v>
      </c>
      <c r="B172" s="37">
        <v>5</v>
      </c>
      <c r="C172" s="37" t="s">
        <v>71</v>
      </c>
      <c r="D172" s="37" t="s">
        <v>84</v>
      </c>
      <c r="E172" s="34" t="s">
        <v>233</v>
      </c>
      <c r="F172" s="37" t="s">
        <v>73</v>
      </c>
      <c r="G172" s="38" t="s">
        <v>85</v>
      </c>
      <c r="H172" s="25">
        <v>43.89383002946817</v>
      </c>
      <c r="I172" s="26">
        <v>0</v>
      </c>
      <c r="J172" s="2">
        <v>43.89383002946817</v>
      </c>
      <c r="K172" s="25">
        <v>3.85492009481787</v>
      </c>
      <c r="L172" s="26">
        <v>17.117708320647523</v>
      </c>
      <c r="M172" s="2">
        <v>20.972628415465394</v>
      </c>
      <c r="N172" s="25">
        <v>10.565213326839366</v>
      </c>
      <c r="O172" s="26">
        <v>31.55360473790962</v>
      </c>
      <c r="P172" s="26">
        <v>9.0953831779555</v>
      </c>
      <c r="Q172" s="26">
        <v>4.802163968386287</v>
      </c>
      <c r="R172" s="26">
        <v>24.761216093596953</v>
      </c>
      <c r="S172" s="26">
        <v>28.48472119916049</v>
      </c>
      <c r="T172" s="26">
        <v>69.53662236313487</v>
      </c>
      <c r="U172" s="26">
        <v>7.244935745335167</v>
      </c>
      <c r="V172" s="2">
        <v>186.04384280578563</v>
      </c>
      <c r="W172" s="27">
        <v>250.9103012507192</v>
      </c>
      <c r="X172" s="28">
        <v>25.35695601754898</v>
      </c>
      <c r="Y172" s="4">
        <v>276.26725726826817</v>
      </c>
    </row>
    <row r="173" spans="1:25" ht="15">
      <c r="A173" s="36">
        <v>2019</v>
      </c>
      <c r="B173" s="37">
        <v>5</v>
      </c>
      <c r="C173" s="37" t="s">
        <v>71</v>
      </c>
      <c r="D173" s="37" t="s">
        <v>84</v>
      </c>
      <c r="E173" s="34" t="s">
        <v>234</v>
      </c>
      <c r="F173" s="37" t="s">
        <v>73</v>
      </c>
      <c r="G173" s="38" t="s">
        <v>86</v>
      </c>
      <c r="H173" s="25">
        <v>16.708859211052097</v>
      </c>
      <c r="I173" s="26">
        <v>0</v>
      </c>
      <c r="J173" s="2">
        <v>16.708859211052097</v>
      </c>
      <c r="K173" s="25">
        <v>0.8113921226476354</v>
      </c>
      <c r="L173" s="26">
        <v>5.51938951205795</v>
      </c>
      <c r="M173" s="2">
        <v>6.330781634705586</v>
      </c>
      <c r="N173" s="25">
        <v>2.3517418328321145</v>
      </c>
      <c r="O173" s="26">
        <v>7.5278155072106845</v>
      </c>
      <c r="P173" s="26">
        <v>2.4719847690607657</v>
      </c>
      <c r="Q173" s="26">
        <v>2.1261126127141727</v>
      </c>
      <c r="R173" s="26">
        <v>8.737677092151253</v>
      </c>
      <c r="S173" s="26">
        <v>8.029863205676333</v>
      </c>
      <c r="T173" s="26">
        <v>18.704400601330228</v>
      </c>
      <c r="U173" s="26">
        <v>2.8951612607196906</v>
      </c>
      <c r="V173" s="2">
        <v>52.84475182384553</v>
      </c>
      <c r="W173" s="27">
        <v>75.88439266960322</v>
      </c>
      <c r="X173" s="28">
        <v>7.668864886956529</v>
      </c>
      <c r="Y173" s="4">
        <v>83.55325755655974</v>
      </c>
    </row>
    <row r="174" spans="1:25" ht="15">
      <c r="A174" s="36">
        <v>2019</v>
      </c>
      <c r="B174" s="37">
        <v>5</v>
      </c>
      <c r="C174" s="37" t="s">
        <v>71</v>
      </c>
      <c r="D174" s="37" t="s">
        <v>75</v>
      </c>
      <c r="E174" s="34" t="s">
        <v>235</v>
      </c>
      <c r="F174" s="37" t="s">
        <v>73</v>
      </c>
      <c r="G174" s="38" t="s">
        <v>87</v>
      </c>
      <c r="H174" s="25">
        <v>4.24638692997527</v>
      </c>
      <c r="I174" s="26">
        <v>0</v>
      </c>
      <c r="J174" s="2">
        <v>4.24638692997527</v>
      </c>
      <c r="K174" s="25">
        <v>1.1662787005138961</v>
      </c>
      <c r="L174" s="26">
        <v>2.2582682303412023</v>
      </c>
      <c r="M174" s="2">
        <v>3.4245469308550986</v>
      </c>
      <c r="N174" s="25">
        <v>3.3108934497037015</v>
      </c>
      <c r="O174" s="26">
        <v>6.057240917193828</v>
      </c>
      <c r="P174" s="26">
        <v>1.3066287127199503</v>
      </c>
      <c r="Q174" s="26">
        <v>0.8441653517343167</v>
      </c>
      <c r="R174" s="26">
        <v>4.4170892063894085</v>
      </c>
      <c r="S174" s="26">
        <v>4.385747133765377</v>
      </c>
      <c r="T174" s="26">
        <v>8.924338773756501</v>
      </c>
      <c r="U174" s="26">
        <v>1.8542460057064385</v>
      </c>
      <c r="V174" s="2">
        <v>31.10034657430914</v>
      </c>
      <c r="W174" s="27">
        <v>38.77128043513951</v>
      </c>
      <c r="X174" s="28">
        <v>3.918219593003711</v>
      </c>
      <c r="Y174" s="4">
        <v>42.68950002814322</v>
      </c>
    </row>
    <row r="175" spans="1:25" ht="15">
      <c r="A175" s="36">
        <v>2019</v>
      </c>
      <c r="B175" s="37">
        <v>5</v>
      </c>
      <c r="C175" s="37" t="s">
        <v>71</v>
      </c>
      <c r="D175" s="37" t="s">
        <v>75</v>
      </c>
      <c r="E175" s="34" t="s">
        <v>236</v>
      </c>
      <c r="F175" s="37" t="s">
        <v>73</v>
      </c>
      <c r="G175" s="38" t="s">
        <v>88</v>
      </c>
      <c r="H175" s="25">
        <v>104.7232425970509</v>
      </c>
      <c r="I175" s="26">
        <v>1.3016098256262865</v>
      </c>
      <c r="J175" s="2">
        <v>106.02485242267718</v>
      </c>
      <c r="K175" s="25">
        <v>382.33107969387424</v>
      </c>
      <c r="L175" s="26">
        <v>84.60648900230046</v>
      </c>
      <c r="M175" s="2">
        <v>466.9375686961747</v>
      </c>
      <c r="N175" s="25">
        <v>21.173667168396076</v>
      </c>
      <c r="O175" s="26">
        <v>73.12535108202889</v>
      </c>
      <c r="P175" s="26">
        <v>10.426621155623902</v>
      </c>
      <c r="Q175" s="26">
        <v>11.822616443643781</v>
      </c>
      <c r="R175" s="26">
        <v>36.4447575785817</v>
      </c>
      <c r="S175" s="26">
        <v>52.262962917754265</v>
      </c>
      <c r="T175" s="26">
        <v>35.22475366253816</v>
      </c>
      <c r="U175" s="26">
        <v>9.797417397616748</v>
      </c>
      <c r="V175" s="2">
        <v>250.27812345169247</v>
      </c>
      <c r="W175" s="27">
        <v>823.2405445705444</v>
      </c>
      <c r="X175" s="28">
        <v>83.19655790317726</v>
      </c>
      <c r="Y175" s="4">
        <v>906.4371024737217</v>
      </c>
    </row>
    <row r="176" spans="1:25" ht="15">
      <c r="A176" s="36">
        <v>2019</v>
      </c>
      <c r="B176" s="37">
        <v>5</v>
      </c>
      <c r="C176" s="37" t="s">
        <v>71</v>
      </c>
      <c r="D176" s="37" t="s">
        <v>75</v>
      </c>
      <c r="E176" s="34" t="s">
        <v>237</v>
      </c>
      <c r="F176" s="37" t="s">
        <v>73</v>
      </c>
      <c r="G176" s="38" t="s">
        <v>89</v>
      </c>
      <c r="H176" s="25">
        <v>256.78784292261753</v>
      </c>
      <c r="I176" s="26">
        <v>5.660078744165901</v>
      </c>
      <c r="J176" s="2">
        <v>262.44792166678343</v>
      </c>
      <c r="K176" s="25">
        <v>151.54788298778436</v>
      </c>
      <c r="L176" s="26">
        <v>125.92810393677308</v>
      </c>
      <c r="M176" s="2">
        <v>277.47598692455745</v>
      </c>
      <c r="N176" s="25">
        <v>46.86276633967567</v>
      </c>
      <c r="O176" s="26">
        <v>102.38889723241391</v>
      </c>
      <c r="P176" s="26">
        <v>14.719928603179513</v>
      </c>
      <c r="Q176" s="26">
        <v>14.55219553943321</v>
      </c>
      <c r="R176" s="26">
        <v>48.002081311908846</v>
      </c>
      <c r="S176" s="26">
        <v>67.33993626221776</v>
      </c>
      <c r="T176" s="26">
        <v>108.63684303815465</v>
      </c>
      <c r="U176" s="26">
        <v>13.385154313287021</v>
      </c>
      <c r="V176" s="2">
        <v>415.8877628350349</v>
      </c>
      <c r="W176" s="27">
        <v>955.8116714263758</v>
      </c>
      <c r="X176" s="28">
        <v>96.59417601405228</v>
      </c>
      <c r="Y176" s="4">
        <v>1052.405847440428</v>
      </c>
    </row>
    <row r="177" spans="1:25" ht="15">
      <c r="A177" s="36">
        <v>2019</v>
      </c>
      <c r="B177" s="37">
        <v>5</v>
      </c>
      <c r="C177" s="37" t="s">
        <v>71</v>
      </c>
      <c r="D177" s="37" t="s">
        <v>84</v>
      </c>
      <c r="E177" s="34" t="s">
        <v>238</v>
      </c>
      <c r="F177" s="37" t="s">
        <v>73</v>
      </c>
      <c r="G177" s="38" t="s">
        <v>90</v>
      </c>
      <c r="H177" s="25">
        <v>10.221555127582976</v>
      </c>
      <c r="I177" s="26">
        <v>0.5514818647567665</v>
      </c>
      <c r="J177" s="2">
        <v>10.773036992339742</v>
      </c>
      <c r="K177" s="25">
        <v>5.759314607889307</v>
      </c>
      <c r="L177" s="26">
        <v>1.1249758901466134</v>
      </c>
      <c r="M177" s="2">
        <v>6.88429049803592</v>
      </c>
      <c r="N177" s="25">
        <v>9.732985914861805</v>
      </c>
      <c r="O177" s="26">
        <v>13.444524888165827</v>
      </c>
      <c r="P177" s="26">
        <v>1.9664708146183143</v>
      </c>
      <c r="Q177" s="26">
        <v>1.4207313711206364</v>
      </c>
      <c r="R177" s="26">
        <v>8.856106641563603</v>
      </c>
      <c r="S177" s="26">
        <v>8.751692658426398</v>
      </c>
      <c r="T177" s="26">
        <v>17.65531750942458</v>
      </c>
      <c r="U177" s="26">
        <v>2.240287918322146</v>
      </c>
      <c r="V177" s="2">
        <v>64.06811158444917</v>
      </c>
      <c r="W177" s="27">
        <v>81.72543907482483</v>
      </c>
      <c r="X177" s="28">
        <v>8.259160194812823</v>
      </c>
      <c r="Y177" s="4">
        <v>89.98459926963766</v>
      </c>
    </row>
    <row r="178" spans="1:25" ht="15">
      <c r="A178" s="36">
        <v>2019</v>
      </c>
      <c r="B178" s="37">
        <v>5</v>
      </c>
      <c r="C178" s="37" t="s">
        <v>71</v>
      </c>
      <c r="D178" s="37" t="s">
        <v>72</v>
      </c>
      <c r="E178" s="34" t="s">
        <v>239</v>
      </c>
      <c r="F178" s="37" t="s">
        <v>73</v>
      </c>
      <c r="G178" s="38" t="s">
        <v>91</v>
      </c>
      <c r="H178" s="25">
        <v>14.186511153530406</v>
      </c>
      <c r="I178" s="26">
        <v>0.5243025147557141</v>
      </c>
      <c r="J178" s="2">
        <v>14.71081366828612</v>
      </c>
      <c r="K178" s="25">
        <v>0.20909069623034623</v>
      </c>
      <c r="L178" s="26">
        <v>10.562017373867576</v>
      </c>
      <c r="M178" s="2">
        <v>10.771108070097922</v>
      </c>
      <c r="N178" s="25">
        <v>5.524052678148835</v>
      </c>
      <c r="O178" s="26">
        <v>25.935133820300823</v>
      </c>
      <c r="P178" s="26">
        <v>4.171678091542785</v>
      </c>
      <c r="Q178" s="26">
        <v>2.4459890230481323</v>
      </c>
      <c r="R178" s="26">
        <v>14.498088598796466</v>
      </c>
      <c r="S178" s="26">
        <v>13.902605764120304</v>
      </c>
      <c r="T178" s="26">
        <v>34.2429334342678</v>
      </c>
      <c r="U178" s="26">
        <v>4.311255409053122</v>
      </c>
      <c r="V178" s="2">
        <v>105.03172676653564</v>
      </c>
      <c r="W178" s="27">
        <v>130.51364850491967</v>
      </c>
      <c r="X178" s="28">
        <v>13.189689097565234</v>
      </c>
      <c r="Y178" s="4">
        <v>143.7033376024849</v>
      </c>
    </row>
    <row r="179" spans="1:25" ht="15">
      <c r="A179" s="36">
        <v>2019</v>
      </c>
      <c r="B179" s="37">
        <v>5</v>
      </c>
      <c r="C179" s="37" t="s">
        <v>71</v>
      </c>
      <c r="D179" s="37" t="s">
        <v>72</v>
      </c>
      <c r="E179" s="34" t="s">
        <v>240</v>
      </c>
      <c r="F179" s="37" t="s">
        <v>73</v>
      </c>
      <c r="G179" s="38" t="s">
        <v>92</v>
      </c>
      <c r="H179" s="25">
        <v>52.092410441020526</v>
      </c>
      <c r="I179" s="26">
        <v>1.2212497288885373</v>
      </c>
      <c r="J179" s="2">
        <v>53.31366016990906</v>
      </c>
      <c r="K179" s="25">
        <v>70.33824811819086</v>
      </c>
      <c r="L179" s="26">
        <v>65.47480094304329</v>
      </c>
      <c r="M179" s="2">
        <v>135.81304906123415</v>
      </c>
      <c r="N179" s="25">
        <v>28.21763346881545</v>
      </c>
      <c r="O179" s="26">
        <v>117.40507723942888</v>
      </c>
      <c r="P179" s="26">
        <v>19.048685767074435</v>
      </c>
      <c r="Q179" s="26">
        <v>20.29125241279789</v>
      </c>
      <c r="R179" s="26">
        <v>61.35146243862398</v>
      </c>
      <c r="S179" s="26">
        <v>57.57031069568618</v>
      </c>
      <c r="T179" s="26">
        <v>101.77479573894783</v>
      </c>
      <c r="U179" s="26">
        <v>16.512985949545726</v>
      </c>
      <c r="V179" s="2">
        <v>422.17216330419535</v>
      </c>
      <c r="W179" s="27">
        <v>611.2988725353385</v>
      </c>
      <c r="X179" s="28">
        <v>61.777768675629964</v>
      </c>
      <c r="Y179" s="4">
        <v>673.0766412109685</v>
      </c>
    </row>
    <row r="180" spans="1:25" ht="15">
      <c r="A180" s="36">
        <v>2019</v>
      </c>
      <c r="B180" s="37">
        <v>5</v>
      </c>
      <c r="C180" s="37" t="s">
        <v>93</v>
      </c>
      <c r="D180" s="37" t="s">
        <v>94</v>
      </c>
      <c r="E180" s="34" t="s">
        <v>241</v>
      </c>
      <c r="F180" s="37" t="s">
        <v>95</v>
      </c>
      <c r="G180" s="38" t="s">
        <v>96</v>
      </c>
      <c r="H180" s="25">
        <v>8.554300158180801</v>
      </c>
      <c r="I180" s="26">
        <v>0.48592663479979237</v>
      </c>
      <c r="J180" s="2">
        <v>9.040226792980594</v>
      </c>
      <c r="K180" s="25">
        <v>0.5734502754762656</v>
      </c>
      <c r="L180" s="26">
        <v>2.1271031397960805</v>
      </c>
      <c r="M180" s="2">
        <v>2.700553415272346</v>
      </c>
      <c r="N180" s="25">
        <v>2.9120464867578537</v>
      </c>
      <c r="O180" s="26">
        <v>1.88562569459405</v>
      </c>
      <c r="P180" s="26">
        <v>0.5777204488629429</v>
      </c>
      <c r="Q180" s="26">
        <v>0.20720002953514885</v>
      </c>
      <c r="R180" s="26">
        <v>2.9877195863446997</v>
      </c>
      <c r="S180" s="26">
        <v>2.7078925324510705</v>
      </c>
      <c r="T180" s="26">
        <v>8.051945278397426</v>
      </c>
      <c r="U180" s="26">
        <v>0.745930748731944</v>
      </c>
      <c r="V180" s="2">
        <v>20.076078884163795</v>
      </c>
      <c r="W180" s="27">
        <v>31.816859092416735</v>
      </c>
      <c r="X180" s="28">
        <v>3.215406797049886</v>
      </c>
      <c r="Y180" s="4">
        <v>35.03226588946662</v>
      </c>
    </row>
    <row r="181" spans="1:25" ht="15">
      <c r="A181" s="36">
        <v>2019</v>
      </c>
      <c r="B181" s="37">
        <v>5</v>
      </c>
      <c r="C181" s="37" t="s">
        <v>93</v>
      </c>
      <c r="D181" s="37" t="s">
        <v>97</v>
      </c>
      <c r="E181" s="34" t="s">
        <v>242</v>
      </c>
      <c r="F181" s="37" t="s">
        <v>95</v>
      </c>
      <c r="G181" s="38" t="s">
        <v>98</v>
      </c>
      <c r="H181" s="25">
        <v>50.446667501130776</v>
      </c>
      <c r="I181" s="26">
        <v>0.7051530497206784</v>
      </c>
      <c r="J181" s="2">
        <v>51.151820550851454</v>
      </c>
      <c r="K181" s="25">
        <v>1.1805713043488317</v>
      </c>
      <c r="L181" s="26">
        <v>8.4816475956355</v>
      </c>
      <c r="M181" s="2">
        <v>9.662218899984332</v>
      </c>
      <c r="N181" s="25">
        <v>14.930480486243887</v>
      </c>
      <c r="O181" s="26">
        <v>6.2433775494283745</v>
      </c>
      <c r="P181" s="26">
        <v>1.443890416226548</v>
      </c>
      <c r="Q181" s="26">
        <v>0.9952569699835839</v>
      </c>
      <c r="R181" s="26">
        <v>6.7229986962449315</v>
      </c>
      <c r="S181" s="26">
        <v>6.2976444674197305</v>
      </c>
      <c r="T181" s="26">
        <v>10.991684832509863</v>
      </c>
      <c r="U181" s="26">
        <v>1.9010564015551605</v>
      </c>
      <c r="V181" s="2">
        <v>49.526385079368175</v>
      </c>
      <c r="W181" s="27">
        <v>110.34042453020396</v>
      </c>
      <c r="X181" s="28">
        <v>11.150985828246492</v>
      </c>
      <c r="Y181" s="4">
        <v>121.49141035845045</v>
      </c>
    </row>
    <row r="182" spans="1:25" ht="15">
      <c r="A182" s="36">
        <v>2019</v>
      </c>
      <c r="B182" s="37">
        <v>5</v>
      </c>
      <c r="C182" s="37" t="s">
        <v>93</v>
      </c>
      <c r="D182" s="37" t="s">
        <v>97</v>
      </c>
      <c r="E182" s="34" t="s">
        <v>243</v>
      </c>
      <c r="F182" s="37" t="s">
        <v>95</v>
      </c>
      <c r="G182" s="38" t="s">
        <v>99</v>
      </c>
      <c r="H182" s="25">
        <v>13.812102036343921</v>
      </c>
      <c r="I182" s="26">
        <v>0</v>
      </c>
      <c r="J182" s="2">
        <v>13.812102036343921</v>
      </c>
      <c r="K182" s="25">
        <v>1.8464126952723912</v>
      </c>
      <c r="L182" s="26">
        <v>2.7770127910866695</v>
      </c>
      <c r="M182" s="2">
        <v>4.623425486359061</v>
      </c>
      <c r="N182" s="25">
        <v>1.6383155285658835</v>
      </c>
      <c r="O182" s="26">
        <v>6.320997665231058</v>
      </c>
      <c r="P182" s="26">
        <v>1.3755897102985444</v>
      </c>
      <c r="Q182" s="26">
        <v>0.8235852999155119</v>
      </c>
      <c r="R182" s="26">
        <v>9.326783156157843</v>
      </c>
      <c r="S182" s="26">
        <v>4.867018004973517</v>
      </c>
      <c r="T182" s="26">
        <v>11.01361889352701</v>
      </c>
      <c r="U182" s="26">
        <v>2.2587958936867807</v>
      </c>
      <c r="V182" s="2">
        <v>37.62470055124015</v>
      </c>
      <c r="W182" s="27">
        <v>56.06022807394314</v>
      </c>
      <c r="X182" s="28">
        <v>5.665437891351627</v>
      </c>
      <c r="Y182" s="4">
        <v>61.725665965294766</v>
      </c>
    </row>
    <row r="183" spans="1:25" ht="15">
      <c r="A183" s="36">
        <v>2019</v>
      </c>
      <c r="B183" s="37">
        <v>5</v>
      </c>
      <c r="C183" s="37" t="s">
        <v>93</v>
      </c>
      <c r="D183" s="37" t="s">
        <v>97</v>
      </c>
      <c r="E183" s="34" t="s">
        <v>244</v>
      </c>
      <c r="F183" s="37" t="s">
        <v>95</v>
      </c>
      <c r="G183" s="38" t="s">
        <v>100</v>
      </c>
      <c r="H183" s="25">
        <v>6.719069984944536</v>
      </c>
      <c r="I183" s="26">
        <v>10.426873513456325</v>
      </c>
      <c r="J183" s="2">
        <v>17.14594349840086</v>
      </c>
      <c r="K183" s="25">
        <v>4.654686033798577</v>
      </c>
      <c r="L183" s="26">
        <v>1.982569574335618</v>
      </c>
      <c r="M183" s="2">
        <v>6.637255608134195</v>
      </c>
      <c r="N183" s="25">
        <v>1.6661704320762887</v>
      </c>
      <c r="O183" s="26">
        <v>13.53550180973454</v>
      </c>
      <c r="P183" s="26">
        <v>3.0593175755255757</v>
      </c>
      <c r="Q183" s="26">
        <v>1.3099099079385241</v>
      </c>
      <c r="R183" s="26">
        <v>9.9270438991989</v>
      </c>
      <c r="S183" s="26">
        <v>10.13749892004976</v>
      </c>
      <c r="T183" s="26">
        <v>19.42435153934181</v>
      </c>
      <c r="U183" s="26">
        <v>4.145016190605165</v>
      </c>
      <c r="V183" s="2">
        <v>63.20480422504484</v>
      </c>
      <c r="W183" s="27">
        <v>86.9880033315799</v>
      </c>
      <c r="X183" s="28">
        <v>8.79099407396233</v>
      </c>
      <c r="Y183" s="4">
        <v>95.77899740554223</v>
      </c>
    </row>
    <row r="184" spans="1:25" ht="15">
      <c r="A184" s="36">
        <v>2019</v>
      </c>
      <c r="B184" s="37">
        <v>5</v>
      </c>
      <c r="C184" s="37" t="s">
        <v>93</v>
      </c>
      <c r="D184" s="37" t="s">
        <v>97</v>
      </c>
      <c r="E184" s="34" t="s">
        <v>245</v>
      </c>
      <c r="F184" s="37" t="s">
        <v>95</v>
      </c>
      <c r="G184" s="38" t="s">
        <v>101</v>
      </c>
      <c r="H184" s="25">
        <v>30.7101763428062</v>
      </c>
      <c r="I184" s="26">
        <v>0</v>
      </c>
      <c r="J184" s="2">
        <v>30.710176342806196</v>
      </c>
      <c r="K184" s="25">
        <v>3.0818367436215834</v>
      </c>
      <c r="L184" s="26">
        <v>5.09474211389584</v>
      </c>
      <c r="M184" s="2">
        <v>8.176578857517423</v>
      </c>
      <c r="N184" s="25">
        <v>9.061173015862794</v>
      </c>
      <c r="O184" s="26">
        <v>8.178327804240032</v>
      </c>
      <c r="P184" s="26">
        <v>2.399716940946469</v>
      </c>
      <c r="Q184" s="26">
        <v>1.666553871739573</v>
      </c>
      <c r="R184" s="26">
        <v>9.884171926291964</v>
      </c>
      <c r="S184" s="26">
        <v>7.931922385083313</v>
      </c>
      <c r="T184" s="26">
        <v>18.16202955712596</v>
      </c>
      <c r="U184" s="26">
        <v>2.829032882084719</v>
      </c>
      <c r="V184" s="2">
        <v>60.11292262987767</v>
      </c>
      <c r="W184" s="27">
        <v>98.99967783020129</v>
      </c>
      <c r="X184" s="28">
        <v>10.004891914430628</v>
      </c>
      <c r="Y184" s="4">
        <v>109.00456974463192</v>
      </c>
    </row>
    <row r="185" spans="1:25" ht="15">
      <c r="A185" s="36">
        <v>2019</v>
      </c>
      <c r="B185" s="37">
        <v>5</v>
      </c>
      <c r="C185" s="37" t="s">
        <v>93</v>
      </c>
      <c r="D185" s="37" t="s">
        <v>94</v>
      </c>
      <c r="E185" s="34" t="s">
        <v>246</v>
      </c>
      <c r="F185" s="37" t="s">
        <v>95</v>
      </c>
      <c r="G185" s="38" t="s">
        <v>102</v>
      </c>
      <c r="H185" s="25">
        <v>33.232940588612884</v>
      </c>
      <c r="I185" s="26">
        <v>0</v>
      </c>
      <c r="J185" s="2">
        <v>33.232940588612884</v>
      </c>
      <c r="K185" s="25">
        <v>2.0891389804431237</v>
      </c>
      <c r="L185" s="26">
        <v>17.707329721338553</v>
      </c>
      <c r="M185" s="2">
        <v>19.796468701781677</v>
      </c>
      <c r="N185" s="25">
        <v>2.3576027431797852</v>
      </c>
      <c r="O185" s="26">
        <v>25.449790631676738</v>
      </c>
      <c r="P185" s="26">
        <v>4.587024219299932</v>
      </c>
      <c r="Q185" s="26">
        <v>2.5675669665246192</v>
      </c>
      <c r="R185" s="26">
        <v>16.18512833960521</v>
      </c>
      <c r="S185" s="26">
        <v>17.517612945099284</v>
      </c>
      <c r="T185" s="26">
        <v>41.33924877724467</v>
      </c>
      <c r="U185" s="26">
        <v>5.401823444942375</v>
      </c>
      <c r="V185" s="2">
        <v>115.40578702191327</v>
      </c>
      <c r="W185" s="27">
        <v>168.43519631230782</v>
      </c>
      <c r="X185" s="28">
        <v>17.022034648994143</v>
      </c>
      <c r="Y185" s="4">
        <v>185.45723096130197</v>
      </c>
    </row>
    <row r="186" spans="1:25" ht="15">
      <c r="A186" s="36">
        <v>2019</v>
      </c>
      <c r="B186" s="37">
        <v>5</v>
      </c>
      <c r="C186" s="37" t="s">
        <v>93</v>
      </c>
      <c r="D186" s="37" t="s">
        <v>94</v>
      </c>
      <c r="E186" s="34" t="s">
        <v>247</v>
      </c>
      <c r="F186" s="37" t="s">
        <v>95</v>
      </c>
      <c r="G186" s="38" t="s">
        <v>103</v>
      </c>
      <c r="H186" s="25">
        <v>74.3558810436976</v>
      </c>
      <c r="I186" s="26">
        <v>26.28961675318473</v>
      </c>
      <c r="J186" s="2">
        <v>100.64549779688232</v>
      </c>
      <c r="K186" s="25">
        <v>3.110366142737411</v>
      </c>
      <c r="L186" s="26">
        <v>20.208860861018472</v>
      </c>
      <c r="M186" s="2">
        <v>23.319227003755884</v>
      </c>
      <c r="N186" s="25">
        <v>11.174842365141172</v>
      </c>
      <c r="O186" s="26">
        <v>45.36752500440667</v>
      </c>
      <c r="P186" s="26">
        <v>7.701429294447993</v>
      </c>
      <c r="Q186" s="26">
        <v>5.273982935697736</v>
      </c>
      <c r="R186" s="26">
        <v>23.573859877538528</v>
      </c>
      <c r="S186" s="26">
        <v>26.873341655919578</v>
      </c>
      <c r="T186" s="26">
        <v>48.55676299955341</v>
      </c>
      <c r="U186" s="26">
        <v>5.936345823074597</v>
      </c>
      <c r="V186" s="2">
        <v>174.4580732581383</v>
      </c>
      <c r="W186" s="27">
        <v>298.4227980587765</v>
      </c>
      <c r="X186" s="28">
        <v>30.158561102004835</v>
      </c>
      <c r="Y186" s="4">
        <v>328.58135916078135</v>
      </c>
    </row>
    <row r="187" spans="1:25" ht="15">
      <c r="A187" s="36">
        <v>2019</v>
      </c>
      <c r="B187" s="37">
        <v>5</v>
      </c>
      <c r="C187" s="37" t="s">
        <v>93</v>
      </c>
      <c r="D187" s="37" t="s">
        <v>97</v>
      </c>
      <c r="E187" s="34" t="s">
        <v>248</v>
      </c>
      <c r="F187" s="37" t="s">
        <v>95</v>
      </c>
      <c r="G187" s="38" t="s">
        <v>104</v>
      </c>
      <c r="H187" s="25">
        <v>124.83257327688594</v>
      </c>
      <c r="I187" s="26">
        <v>0</v>
      </c>
      <c r="J187" s="2">
        <v>124.83257327688594</v>
      </c>
      <c r="K187" s="25">
        <v>9.75446441970545</v>
      </c>
      <c r="L187" s="26">
        <v>11.160173459976935</v>
      </c>
      <c r="M187" s="2">
        <v>20.914637879682385</v>
      </c>
      <c r="N187" s="25">
        <v>6.54251397594131</v>
      </c>
      <c r="O187" s="26">
        <v>16.99991341543076</v>
      </c>
      <c r="P187" s="26">
        <v>4.696072482277369</v>
      </c>
      <c r="Q187" s="26">
        <v>1.9973391828024745</v>
      </c>
      <c r="R187" s="26">
        <v>20.36477328299615</v>
      </c>
      <c r="S187" s="26">
        <v>13.509409689432614</v>
      </c>
      <c r="T187" s="26">
        <v>23.51883167210174</v>
      </c>
      <c r="U187" s="26">
        <v>5.348218435590726</v>
      </c>
      <c r="V187" s="2">
        <v>92.97706323760028</v>
      </c>
      <c r="W187" s="27">
        <v>238.7242743941686</v>
      </c>
      <c r="X187" s="28">
        <v>24.12543722605472</v>
      </c>
      <c r="Y187" s="4">
        <v>262.84971162022333</v>
      </c>
    </row>
    <row r="188" spans="1:25" ht="15">
      <c r="A188" s="36">
        <v>2019</v>
      </c>
      <c r="B188" s="37">
        <v>5</v>
      </c>
      <c r="C188" s="37" t="s">
        <v>93</v>
      </c>
      <c r="D188" s="37" t="s">
        <v>94</v>
      </c>
      <c r="E188" s="34" t="s">
        <v>249</v>
      </c>
      <c r="F188" s="37" t="s">
        <v>95</v>
      </c>
      <c r="G188" s="38" t="s">
        <v>105</v>
      </c>
      <c r="H188" s="25">
        <v>34.16674547571602</v>
      </c>
      <c r="I188" s="26">
        <v>4.004015703193851</v>
      </c>
      <c r="J188" s="2">
        <v>38.17076117890987</v>
      </c>
      <c r="K188" s="25">
        <v>4.044932715837847</v>
      </c>
      <c r="L188" s="26">
        <v>17.414702475092476</v>
      </c>
      <c r="M188" s="2">
        <v>21.459635190930324</v>
      </c>
      <c r="N188" s="25">
        <v>4.600887789043505</v>
      </c>
      <c r="O188" s="26">
        <v>43.39030958699046</v>
      </c>
      <c r="P188" s="26">
        <v>7.705351219407667</v>
      </c>
      <c r="Q188" s="26">
        <v>5.783882062303453</v>
      </c>
      <c r="R188" s="26">
        <v>27.051378652990177</v>
      </c>
      <c r="S188" s="26">
        <v>20.80941079620459</v>
      </c>
      <c r="T188" s="26">
        <v>44.20852720855378</v>
      </c>
      <c r="U188" s="26">
        <v>5.778043107019009</v>
      </c>
      <c r="V188" s="2">
        <v>159.32777517301454</v>
      </c>
      <c r="W188" s="27">
        <v>218.95817154285476</v>
      </c>
      <c r="X188" s="28">
        <v>22.127878729886373</v>
      </c>
      <c r="Y188" s="4">
        <v>241.08605027274112</v>
      </c>
    </row>
    <row r="189" spans="1:25" ht="15">
      <c r="A189" s="36">
        <v>2019</v>
      </c>
      <c r="B189" s="37">
        <v>5</v>
      </c>
      <c r="C189" s="37" t="s">
        <v>93</v>
      </c>
      <c r="D189" s="37" t="s">
        <v>97</v>
      </c>
      <c r="E189" s="34" t="s">
        <v>250</v>
      </c>
      <c r="F189" s="37" t="s">
        <v>95</v>
      </c>
      <c r="G189" s="38" t="s">
        <v>106</v>
      </c>
      <c r="H189" s="25">
        <v>11.69123722349567</v>
      </c>
      <c r="I189" s="26">
        <v>0</v>
      </c>
      <c r="J189" s="2">
        <v>11.69123722349567</v>
      </c>
      <c r="K189" s="25">
        <v>0.8802944525977605</v>
      </c>
      <c r="L189" s="26">
        <v>3.8136391953858473</v>
      </c>
      <c r="M189" s="2">
        <v>4.693933647983608</v>
      </c>
      <c r="N189" s="25">
        <v>9.431975257856184</v>
      </c>
      <c r="O189" s="26">
        <v>7.798007816380997</v>
      </c>
      <c r="P189" s="26">
        <v>1.1634638196885423</v>
      </c>
      <c r="Q189" s="26">
        <v>0.5182826333401418</v>
      </c>
      <c r="R189" s="26">
        <v>4.694711858560144</v>
      </c>
      <c r="S189" s="26">
        <v>5.212558609470524</v>
      </c>
      <c r="T189" s="26">
        <v>10.409602391544697</v>
      </c>
      <c r="U189" s="26">
        <v>2.2868238504052987</v>
      </c>
      <c r="V189" s="2">
        <v>41.51542226374378</v>
      </c>
      <c r="W189" s="27">
        <v>57.900593135223055</v>
      </c>
      <c r="X189" s="28">
        <v>5.851424922626555</v>
      </c>
      <c r="Y189" s="4">
        <v>63.75201805784961</v>
      </c>
    </row>
    <row r="190" spans="1:25" ht="15">
      <c r="A190" s="36">
        <v>2019</v>
      </c>
      <c r="B190" s="37">
        <v>5</v>
      </c>
      <c r="C190" s="37" t="s">
        <v>93</v>
      </c>
      <c r="D190" s="37" t="s">
        <v>97</v>
      </c>
      <c r="E190" s="34" t="s">
        <v>251</v>
      </c>
      <c r="F190" s="37" t="s">
        <v>95</v>
      </c>
      <c r="G190" s="38" t="s">
        <v>107</v>
      </c>
      <c r="H190" s="25">
        <v>14.681395317372367</v>
      </c>
      <c r="I190" s="26">
        <v>0</v>
      </c>
      <c r="J190" s="2">
        <v>14.681395317372367</v>
      </c>
      <c r="K190" s="25">
        <v>1.2870752966444383</v>
      </c>
      <c r="L190" s="26">
        <v>3.5575517908176097</v>
      </c>
      <c r="M190" s="2">
        <v>4.844627087462048</v>
      </c>
      <c r="N190" s="25">
        <v>1.7589902618691344</v>
      </c>
      <c r="O190" s="26">
        <v>6.891290801618556</v>
      </c>
      <c r="P190" s="26">
        <v>1.485059635331141</v>
      </c>
      <c r="Q190" s="26">
        <v>0.9976158785396896</v>
      </c>
      <c r="R190" s="26">
        <v>8.412178426955762</v>
      </c>
      <c r="S190" s="26">
        <v>5.391182020127312</v>
      </c>
      <c r="T190" s="26">
        <v>11.884564473658466</v>
      </c>
      <c r="U190" s="26">
        <v>1.712212598392367</v>
      </c>
      <c r="V190" s="2">
        <v>38.5330904084331</v>
      </c>
      <c r="W190" s="27">
        <v>58.05911281326751</v>
      </c>
      <c r="X190" s="28">
        <v>5.867444866649648</v>
      </c>
      <c r="Y190" s="4">
        <v>63.92655767991716</v>
      </c>
    </row>
    <row r="191" spans="1:25" ht="15">
      <c r="A191" s="36">
        <v>2019</v>
      </c>
      <c r="B191" s="37">
        <v>5</v>
      </c>
      <c r="C191" s="37" t="s">
        <v>93</v>
      </c>
      <c r="D191" s="37" t="s">
        <v>97</v>
      </c>
      <c r="E191" s="34" t="s">
        <v>252</v>
      </c>
      <c r="F191" s="37" t="s">
        <v>95</v>
      </c>
      <c r="G191" s="38" t="s">
        <v>108</v>
      </c>
      <c r="H191" s="25">
        <v>23.56829836716353</v>
      </c>
      <c r="I191" s="26">
        <v>0</v>
      </c>
      <c r="J191" s="2">
        <v>23.56829836716353</v>
      </c>
      <c r="K191" s="25">
        <v>0.3171019547100158</v>
      </c>
      <c r="L191" s="26">
        <v>8.787251978715588</v>
      </c>
      <c r="M191" s="2">
        <v>9.104353933425603</v>
      </c>
      <c r="N191" s="25">
        <v>2.430621846571166</v>
      </c>
      <c r="O191" s="26">
        <v>13.321868085233548</v>
      </c>
      <c r="P191" s="26">
        <v>2.8577431594595724</v>
      </c>
      <c r="Q191" s="26">
        <v>7.793270073618307</v>
      </c>
      <c r="R191" s="26">
        <v>12.114630286475753</v>
      </c>
      <c r="S191" s="26">
        <v>10.205688920196021</v>
      </c>
      <c r="T191" s="26">
        <v>20.78288604557042</v>
      </c>
      <c r="U191" s="26">
        <v>5.7181335021355615</v>
      </c>
      <c r="V191" s="2">
        <v>75.22483471937966</v>
      </c>
      <c r="W191" s="27">
        <v>107.89748701996879</v>
      </c>
      <c r="X191" s="28">
        <v>10.904103209530371</v>
      </c>
      <c r="Y191" s="4">
        <v>118.80159022949917</v>
      </c>
    </row>
    <row r="192" spans="1:25" ht="15">
      <c r="A192" s="36">
        <v>2019</v>
      </c>
      <c r="B192" s="37">
        <v>5</v>
      </c>
      <c r="C192" s="37" t="s">
        <v>93</v>
      </c>
      <c r="D192" s="37" t="s">
        <v>97</v>
      </c>
      <c r="E192" s="34" t="s">
        <v>253</v>
      </c>
      <c r="F192" s="37" t="s">
        <v>95</v>
      </c>
      <c r="G192" s="38" t="s">
        <v>109</v>
      </c>
      <c r="H192" s="25">
        <v>6.38924708808551</v>
      </c>
      <c r="I192" s="26">
        <v>0.07999488538223698</v>
      </c>
      <c r="J192" s="2">
        <v>6.469241973467747</v>
      </c>
      <c r="K192" s="25">
        <v>0.0811796225691218</v>
      </c>
      <c r="L192" s="26">
        <v>3.0901360823111212</v>
      </c>
      <c r="M192" s="2">
        <v>3.171315704880243</v>
      </c>
      <c r="N192" s="25">
        <v>2.4935924598861927</v>
      </c>
      <c r="O192" s="26">
        <v>5.482687549131245</v>
      </c>
      <c r="P192" s="26">
        <v>1.1037421908263085</v>
      </c>
      <c r="Q192" s="26">
        <v>0.24608399891646388</v>
      </c>
      <c r="R192" s="26">
        <v>8.058954535586713</v>
      </c>
      <c r="S192" s="26">
        <v>3.5694320171873373</v>
      </c>
      <c r="T192" s="26">
        <v>6.539997880990273</v>
      </c>
      <c r="U192" s="26">
        <v>1.3685080312423072</v>
      </c>
      <c r="V192" s="2">
        <v>28.862995901246617</v>
      </c>
      <c r="W192" s="27">
        <v>38.50355357959461</v>
      </c>
      <c r="X192" s="28">
        <v>3.891163138904019</v>
      </c>
      <c r="Y192" s="4">
        <v>42.39471671849863</v>
      </c>
    </row>
    <row r="193" spans="1:25" ht="15">
      <c r="A193" s="36">
        <v>2019</v>
      </c>
      <c r="B193" s="37">
        <v>5</v>
      </c>
      <c r="C193" s="37" t="s">
        <v>93</v>
      </c>
      <c r="D193" s="37" t="s">
        <v>94</v>
      </c>
      <c r="E193" s="34" t="s">
        <v>254</v>
      </c>
      <c r="F193" s="37" t="s">
        <v>95</v>
      </c>
      <c r="G193" s="38" t="s">
        <v>110</v>
      </c>
      <c r="H193" s="25">
        <v>15.485459667122244</v>
      </c>
      <c r="I193" s="26">
        <v>0</v>
      </c>
      <c r="J193" s="2">
        <v>15.485459667122244</v>
      </c>
      <c r="K193" s="25">
        <v>1.3283775058561011</v>
      </c>
      <c r="L193" s="26">
        <v>5.063156849398204</v>
      </c>
      <c r="M193" s="2">
        <v>6.391534355254306</v>
      </c>
      <c r="N193" s="25">
        <v>2.7667572452030527</v>
      </c>
      <c r="O193" s="26">
        <v>4.729432405016641</v>
      </c>
      <c r="P193" s="26">
        <v>2.3161682006928466</v>
      </c>
      <c r="Q193" s="26">
        <v>1.4660513400500539</v>
      </c>
      <c r="R193" s="26">
        <v>8.33988934603964</v>
      </c>
      <c r="S193" s="26">
        <v>9.236676634781189</v>
      </c>
      <c r="T193" s="26">
        <v>24.724533476984497</v>
      </c>
      <c r="U193" s="26">
        <v>2.148361450018174</v>
      </c>
      <c r="V193" s="2">
        <v>55.727864764989356</v>
      </c>
      <c r="W193" s="27">
        <v>77.60485878736591</v>
      </c>
      <c r="X193" s="28">
        <v>7.842734940762543</v>
      </c>
      <c r="Y193" s="4">
        <v>85.44759372812845</v>
      </c>
    </row>
    <row r="194" spans="1:25" ht="15">
      <c r="A194" s="36">
        <v>2019</v>
      </c>
      <c r="B194" s="37">
        <v>5</v>
      </c>
      <c r="C194" s="37" t="s">
        <v>93</v>
      </c>
      <c r="D194" s="37" t="s">
        <v>97</v>
      </c>
      <c r="E194" s="34" t="s">
        <v>255</v>
      </c>
      <c r="F194" s="37" t="s">
        <v>95</v>
      </c>
      <c r="G194" s="38" t="s">
        <v>111</v>
      </c>
      <c r="H194" s="25">
        <v>15.671247867194735</v>
      </c>
      <c r="I194" s="26">
        <v>0</v>
      </c>
      <c r="J194" s="2">
        <v>15.671247867194735</v>
      </c>
      <c r="K194" s="25">
        <v>4.332522112318408</v>
      </c>
      <c r="L194" s="26">
        <v>2.963848970618483</v>
      </c>
      <c r="M194" s="2">
        <v>7.296371082936891</v>
      </c>
      <c r="N194" s="25">
        <v>1.7216031137502052</v>
      </c>
      <c r="O194" s="26">
        <v>7.987395649732655</v>
      </c>
      <c r="P194" s="26">
        <v>2.907395516945962</v>
      </c>
      <c r="Q194" s="26">
        <v>1.720062626512203</v>
      </c>
      <c r="R194" s="26">
        <v>13.60414298879218</v>
      </c>
      <c r="S194" s="26">
        <v>8.693151406494138</v>
      </c>
      <c r="T194" s="26">
        <v>23.891333891028765</v>
      </c>
      <c r="U194" s="26">
        <v>2.4237270823825248</v>
      </c>
      <c r="V194" s="2">
        <v>62.94880625071485</v>
      </c>
      <c r="W194" s="27">
        <v>85.91642520084648</v>
      </c>
      <c r="X194" s="28">
        <v>8.682700559953965</v>
      </c>
      <c r="Y194" s="4">
        <v>94.59912576080043</v>
      </c>
    </row>
    <row r="195" spans="1:25" ht="15">
      <c r="A195" s="36">
        <v>2019</v>
      </c>
      <c r="B195" s="37">
        <v>5</v>
      </c>
      <c r="C195" s="37" t="s">
        <v>93</v>
      </c>
      <c r="D195" s="37" t="s">
        <v>97</v>
      </c>
      <c r="E195" s="34" t="s">
        <v>256</v>
      </c>
      <c r="F195" s="37" t="s">
        <v>95</v>
      </c>
      <c r="G195" s="38" t="s">
        <v>112</v>
      </c>
      <c r="H195" s="25">
        <v>15.821460019032418</v>
      </c>
      <c r="I195" s="26">
        <v>0</v>
      </c>
      <c r="J195" s="2">
        <v>15.821460019032418</v>
      </c>
      <c r="K195" s="25">
        <v>1.6607003636361226</v>
      </c>
      <c r="L195" s="26">
        <v>15.883841201104781</v>
      </c>
      <c r="M195" s="2">
        <v>17.544541564740904</v>
      </c>
      <c r="N195" s="25">
        <v>4.179665909670391</v>
      </c>
      <c r="O195" s="26">
        <v>55.591258699601305</v>
      </c>
      <c r="P195" s="26">
        <v>5.9152745899204024</v>
      </c>
      <c r="Q195" s="26">
        <v>2.7894190788901363</v>
      </c>
      <c r="R195" s="26">
        <v>50.75182362409832</v>
      </c>
      <c r="S195" s="26">
        <v>21.59439316082646</v>
      </c>
      <c r="T195" s="26">
        <v>31.813715477649584</v>
      </c>
      <c r="U195" s="26">
        <v>6.169967606999494</v>
      </c>
      <c r="V195" s="2">
        <v>178.80550103391593</v>
      </c>
      <c r="W195" s="27">
        <v>212.17150261768927</v>
      </c>
      <c r="X195" s="28">
        <v>21.442019260988577</v>
      </c>
      <c r="Y195" s="4">
        <v>233.61352187867786</v>
      </c>
    </row>
    <row r="196" spans="1:25" ht="15">
      <c r="A196" s="36">
        <v>2019</v>
      </c>
      <c r="B196" s="37">
        <v>5</v>
      </c>
      <c r="C196" s="37" t="s">
        <v>93</v>
      </c>
      <c r="D196" s="37" t="s">
        <v>97</v>
      </c>
      <c r="E196" s="34" t="s">
        <v>257</v>
      </c>
      <c r="F196" s="37" t="s">
        <v>95</v>
      </c>
      <c r="G196" s="38" t="s">
        <v>113</v>
      </c>
      <c r="H196" s="25">
        <v>89.87650043032332</v>
      </c>
      <c r="I196" s="26">
        <v>2.281843585078917</v>
      </c>
      <c r="J196" s="2">
        <v>92.15834401540224</v>
      </c>
      <c r="K196" s="25">
        <v>5.496413008214949</v>
      </c>
      <c r="L196" s="26">
        <v>27.332563678627622</v>
      </c>
      <c r="M196" s="2">
        <v>32.82897668684257</v>
      </c>
      <c r="N196" s="25">
        <v>12.154433001221362</v>
      </c>
      <c r="O196" s="26">
        <v>79.80179119455545</v>
      </c>
      <c r="P196" s="26">
        <v>9.316487669787419</v>
      </c>
      <c r="Q196" s="26">
        <v>9.513048882137666</v>
      </c>
      <c r="R196" s="26">
        <v>50.67334677557251</v>
      </c>
      <c r="S196" s="26">
        <v>35.43589798100728</v>
      </c>
      <c r="T196" s="26">
        <v>74.61482308121563</v>
      </c>
      <c r="U196" s="26">
        <v>9.583440068106725</v>
      </c>
      <c r="V196" s="2">
        <v>281.0932417497522</v>
      </c>
      <c r="W196" s="27">
        <v>406.080562451997</v>
      </c>
      <c r="X196" s="28">
        <v>41.03843828570121</v>
      </c>
      <c r="Y196" s="4">
        <v>447.11900073769823</v>
      </c>
    </row>
    <row r="197" spans="1:25" ht="15">
      <c r="A197" s="36">
        <v>2019</v>
      </c>
      <c r="B197" s="37">
        <v>5</v>
      </c>
      <c r="C197" s="37" t="s">
        <v>93</v>
      </c>
      <c r="D197" s="37" t="s">
        <v>97</v>
      </c>
      <c r="E197" s="34" t="s">
        <v>258</v>
      </c>
      <c r="F197" s="37" t="s">
        <v>95</v>
      </c>
      <c r="G197" s="38" t="s">
        <v>114</v>
      </c>
      <c r="H197" s="25">
        <v>20.023419449301688</v>
      </c>
      <c r="I197" s="26">
        <v>0.2523108995190526</v>
      </c>
      <c r="J197" s="2">
        <v>20.27573034882074</v>
      </c>
      <c r="K197" s="25">
        <v>0.7565617808840359</v>
      </c>
      <c r="L197" s="26">
        <v>14.149710268615587</v>
      </c>
      <c r="M197" s="2">
        <v>14.906272049499623</v>
      </c>
      <c r="N197" s="25">
        <v>8.650890189076282</v>
      </c>
      <c r="O197" s="26">
        <v>33.91308575168985</v>
      </c>
      <c r="P197" s="26">
        <v>5.596004289647875</v>
      </c>
      <c r="Q197" s="26">
        <v>2.8647869144174525</v>
      </c>
      <c r="R197" s="26">
        <v>30.80041272071259</v>
      </c>
      <c r="S197" s="26">
        <v>19.485763045296896</v>
      </c>
      <c r="T197" s="26">
        <v>33.93888687492835</v>
      </c>
      <c r="U197" s="26">
        <v>6.769933579807401</v>
      </c>
      <c r="V197" s="2">
        <v>142.01974977265542</v>
      </c>
      <c r="W197" s="27">
        <v>177.2017521709758</v>
      </c>
      <c r="X197" s="28">
        <v>17.90798161506419</v>
      </c>
      <c r="Y197" s="4">
        <v>195.10973378603998</v>
      </c>
    </row>
    <row r="198" spans="1:25" ht="15">
      <c r="A198" s="36">
        <v>2019</v>
      </c>
      <c r="B198" s="37">
        <v>5</v>
      </c>
      <c r="C198" s="37" t="s">
        <v>93</v>
      </c>
      <c r="D198" s="37" t="s">
        <v>94</v>
      </c>
      <c r="E198" s="34" t="s">
        <v>259</v>
      </c>
      <c r="F198" s="37" t="s">
        <v>95</v>
      </c>
      <c r="G198" s="38" t="s">
        <v>115</v>
      </c>
      <c r="H198" s="25">
        <v>35.65663290822393</v>
      </c>
      <c r="I198" s="26">
        <v>0</v>
      </c>
      <c r="J198" s="2">
        <v>35.65663290822393</v>
      </c>
      <c r="K198" s="25">
        <v>0.9797890105559879</v>
      </c>
      <c r="L198" s="26">
        <v>6.824166352221724</v>
      </c>
      <c r="M198" s="2">
        <v>7.803955362777712</v>
      </c>
      <c r="N198" s="25">
        <v>3.0738177621824825</v>
      </c>
      <c r="O198" s="26">
        <v>9.908130916188833</v>
      </c>
      <c r="P198" s="26">
        <v>2.098684306960715</v>
      </c>
      <c r="Q198" s="26">
        <v>1.0459443037846194</v>
      </c>
      <c r="R198" s="26">
        <v>8.150370549564228</v>
      </c>
      <c r="S198" s="26">
        <v>6.536549101904499</v>
      </c>
      <c r="T198" s="26">
        <v>12.410157539310783</v>
      </c>
      <c r="U198" s="26">
        <v>2.731250353979695</v>
      </c>
      <c r="V198" s="2">
        <v>45.95490043546406</v>
      </c>
      <c r="W198" s="27">
        <v>89.41548870646571</v>
      </c>
      <c r="X198" s="28">
        <v>9.036315184113603</v>
      </c>
      <c r="Y198" s="4">
        <v>98.45180389057931</v>
      </c>
    </row>
    <row r="199" spans="1:25" ht="15">
      <c r="A199" s="36">
        <v>2019</v>
      </c>
      <c r="B199" s="37">
        <v>5</v>
      </c>
      <c r="C199" s="37" t="s">
        <v>116</v>
      </c>
      <c r="D199" s="37" t="s">
        <v>117</v>
      </c>
      <c r="E199" s="34" t="s">
        <v>260</v>
      </c>
      <c r="F199" s="37" t="s">
        <v>118</v>
      </c>
      <c r="G199" s="38" t="s">
        <v>119</v>
      </c>
      <c r="H199" s="25">
        <v>77.05219224320822</v>
      </c>
      <c r="I199" s="26">
        <v>1.2495931650330476</v>
      </c>
      <c r="J199" s="2">
        <v>78.30178540824127</v>
      </c>
      <c r="K199" s="25">
        <v>7.235722405569758</v>
      </c>
      <c r="L199" s="26">
        <v>13.316192051479229</v>
      </c>
      <c r="M199" s="2">
        <v>20.551914457048987</v>
      </c>
      <c r="N199" s="25">
        <v>6.373674406129525</v>
      </c>
      <c r="O199" s="26">
        <v>27.640372094208026</v>
      </c>
      <c r="P199" s="26">
        <v>7.191476564893033</v>
      </c>
      <c r="Q199" s="26">
        <v>5.097626437466516</v>
      </c>
      <c r="R199" s="26">
        <v>30.63944970954021</v>
      </c>
      <c r="S199" s="26">
        <v>19.84661882844603</v>
      </c>
      <c r="T199" s="26">
        <v>40.453785411906395</v>
      </c>
      <c r="U199" s="26">
        <v>8.397369240999295</v>
      </c>
      <c r="V199" s="2">
        <v>145.6403587541339</v>
      </c>
      <c r="W199" s="27">
        <v>244.49405861942415</v>
      </c>
      <c r="X199" s="28">
        <v>24.708531190430335</v>
      </c>
      <c r="Y199" s="4">
        <v>269.2025898098545</v>
      </c>
    </row>
    <row r="200" spans="1:25" ht="15">
      <c r="A200" s="36">
        <v>2019</v>
      </c>
      <c r="B200" s="37">
        <v>5</v>
      </c>
      <c r="C200" s="37" t="s">
        <v>116</v>
      </c>
      <c r="D200" s="37" t="s">
        <v>120</v>
      </c>
      <c r="E200" s="34" t="s">
        <v>261</v>
      </c>
      <c r="F200" s="37" t="s">
        <v>118</v>
      </c>
      <c r="G200" s="38" t="s">
        <v>121</v>
      </c>
      <c r="H200" s="25">
        <v>7.401577308280995</v>
      </c>
      <c r="I200" s="26">
        <v>0</v>
      </c>
      <c r="J200" s="2">
        <v>7.401577308280995</v>
      </c>
      <c r="K200" s="25">
        <v>1.1846033908412748</v>
      </c>
      <c r="L200" s="26">
        <v>3.8515645174836726</v>
      </c>
      <c r="M200" s="2">
        <v>5.0361679083249475</v>
      </c>
      <c r="N200" s="25">
        <v>16.895989751120638</v>
      </c>
      <c r="O200" s="26">
        <v>6.777718094015858</v>
      </c>
      <c r="P200" s="26">
        <v>0.960212635544702</v>
      </c>
      <c r="Q200" s="26">
        <v>0.5979444153428806</v>
      </c>
      <c r="R200" s="26">
        <v>5.244437302715016</v>
      </c>
      <c r="S200" s="26">
        <v>4.663084889327255</v>
      </c>
      <c r="T200" s="26">
        <v>8.168828841126842</v>
      </c>
      <c r="U200" s="26">
        <v>1.1093030913934612</v>
      </c>
      <c r="V200" s="2">
        <v>44.41751476932032</v>
      </c>
      <c r="W200" s="27">
        <v>56.85525998592627</v>
      </c>
      <c r="X200" s="28">
        <v>5.745783752718683</v>
      </c>
      <c r="Y200" s="4">
        <v>62.60104373864495</v>
      </c>
    </row>
    <row r="201" spans="1:25" ht="15">
      <c r="A201" s="36">
        <v>2019</v>
      </c>
      <c r="B201" s="37">
        <v>5</v>
      </c>
      <c r="C201" s="37" t="s">
        <v>116</v>
      </c>
      <c r="D201" s="37" t="s">
        <v>117</v>
      </c>
      <c r="E201" s="34" t="s">
        <v>262</v>
      </c>
      <c r="F201" s="37" t="s">
        <v>118</v>
      </c>
      <c r="G201" s="38" t="s">
        <v>122</v>
      </c>
      <c r="H201" s="25">
        <v>14.704093181263007</v>
      </c>
      <c r="I201" s="26">
        <v>0</v>
      </c>
      <c r="J201" s="2">
        <v>14.704093181263007</v>
      </c>
      <c r="K201" s="25">
        <v>2.928511161870781</v>
      </c>
      <c r="L201" s="26">
        <v>2.980235756604813</v>
      </c>
      <c r="M201" s="2">
        <v>5.908746918475594</v>
      </c>
      <c r="N201" s="25">
        <v>1.8257123074893293</v>
      </c>
      <c r="O201" s="26">
        <v>7.716987158135583</v>
      </c>
      <c r="P201" s="26">
        <v>2.3891310922656843</v>
      </c>
      <c r="Q201" s="26">
        <v>1.694108952496699</v>
      </c>
      <c r="R201" s="26">
        <v>10.531231806155283</v>
      </c>
      <c r="S201" s="26">
        <v>6.663941554594037</v>
      </c>
      <c r="T201" s="26">
        <v>16.448843359693072</v>
      </c>
      <c r="U201" s="26">
        <v>1.8601188271255877</v>
      </c>
      <c r="V201" s="2">
        <v>49.13007035564324</v>
      </c>
      <c r="W201" s="27">
        <v>69.74291045538185</v>
      </c>
      <c r="X201" s="28">
        <v>7.0482076577558805</v>
      </c>
      <c r="Y201" s="4">
        <v>76.79111811313773</v>
      </c>
    </row>
    <row r="202" spans="1:25" ht="15">
      <c r="A202" s="36">
        <v>2019</v>
      </c>
      <c r="B202" s="37">
        <v>5</v>
      </c>
      <c r="C202" s="37" t="s">
        <v>116</v>
      </c>
      <c r="D202" s="37" t="s">
        <v>123</v>
      </c>
      <c r="E202" s="34" t="s">
        <v>263</v>
      </c>
      <c r="F202" s="37" t="s">
        <v>118</v>
      </c>
      <c r="G202" s="38" t="s">
        <v>124</v>
      </c>
      <c r="H202" s="25">
        <v>14.690391300773047</v>
      </c>
      <c r="I202" s="26">
        <v>0</v>
      </c>
      <c r="J202" s="2">
        <v>14.690391300773047</v>
      </c>
      <c r="K202" s="25">
        <v>5.122914659012606</v>
      </c>
      <c r="L202" s="26">
        <v>13.314733632185716</v>
      </c>
      <c r="M202" s="2">
        <v>18.43764829119832</v>
      </c>
      <c r="N202" s="25">
        <v>22.915628490334562</v>
      </c>
      <c r="O202" s="26">
        <v>22.693219011038334</v>
      </c>
      <c r="P202" s="26">
        <v>4.253166402071532</v>
      </c>
      <c r="Q202" s="26">
        <v>2.8249868833255873</v>
      </c>
      <c r="R202" s="26">
        <v>29.49623204249527</v>
      </c>
      <c r="S202" s="26">
        <v>14.145040209531698</v>
      </c>
      <c r="T202" s="26">
        <v>24.355166170483066</v>
      </c>
      <c r="U202" s="26">
        <v>4.121871534246728</v>
      </c>
      <c r="V202" s="2">
        <v>124.80529879822618</v>
      </c>
      <c r="W202" s="27">
        <v>157.93333839019755</v>
      </c>
      <c r="X202" s="28">
        <v>15.960718687092344</v>
      </c>
      <c r="Y202" s="4">
        <v>173.8940570772899</v>
      </c>
    </row>
    <row r="203" spans="1:25" ht="15">
      <c r="A203" s="36">
        <v>2019</v>
      </c>
      <c r="B203" s="37">
        <v>5</v>
      </c>
      <c r="C203" s="37" t="s">
        <v>116</v>
      </c>
      <c r="D203" s="37" t="s">
        <v>120</v>
      </c>
      <c r="E203" s="34" t="s">
        <v>264</v>
      </c>
      <c r="F203" s="37" t="s">
        <v>118</v>
      </c>
      <c r="G203" s="38" t="s">
        <v>125</v>
      </c>
      <c r="H203" s="25">
        <v>15.900128277086472</v>
      </c>
      <c r="I203" s="26">
        <v>0</v>
      </c>
      <c r="J203" s="2">
        <v>15.900128277086473</v>
      </c>
      <c r="K203" s="25">
        <v>2.9334210110218337</v>
      </c>
      <c r="L203" s="26">
        <v>2.8768169508807637</v>
      </c>
      <c r="M203" s="2">
        <v>5.8102379619025974</v>
      </c>
      <c r="N203" s="25">
        <v>22.419897216409957</v>
      </c>
      <c r="O203" s="26">
        <v>2.235223470912078</v>
      </c>
      <c r="P203" s="26">
        <v>0.4744908457204779</v>
      </c>
      <c r="Q203" s="26">
        <v>0.20778423264063112</v>
      </c>
      <c r="R203" s="26">
        <v>3.577549150284155</v>
      </c>
      <c r="S203" s="26">
        <v>2.9184787179152116</v>
      </c>
      <c r="T203" s="26">
        <v>3.6182154673911398</v>
      </c>
      <c r="U203" s="26">
        <v>0.635182646269783</v>
      </c>
      <c r="V203" s="2">
        <v>36.08681829362044</v>
      </c>
      <c r="W203" s="27">
        <v>57.797184532609506</v>
      </c>
      <c r="X203" s="28">
        <v>5.840974413563711</v>
      </c>
      <c r="Y203" s="4">
        <v>63.63815894617322</v>
      </c>
    </row>
    <row r="204" spans="1:25" ht="15">
      <c r="A204" s="36">
        <v>2019</v>
      </c>
      <c r="B204" s="37">
        <v>5</v>
      </c>
      <c r="C204" s="37" t="s">
        <v>116</v>
      </c>
      <c r="D204" s="37" t="s">
        <v>126</v>
      </c>
      <c r="E204" s="34" t="s">
        <v>265</v>
      </c>
      <c r="F204" s="37" t="s">
        <v>118</v>
      </c>
      <c r="G204" s="38" t="s">
        <v>127</v>
      </c>
      <c r="H204" s="25">
        <v>135.07247499558272</v>
      </c>
      <c r="I204" s="26">
        <v>0</v>
      </c>
      <c r="J204" s="2">
        <v>135.07247499558272</v>
      </c>
      <c r="K204" s="25">
        <v>38.68682198811787</v>
      </c>
      <c r="L204" s="26">
        <v>30.17186077114134</v>
      </c>
      <c r="M204" s="2">
        <v>68.85868275925921</v>
      </c>
      <c r="N204" s="25">
        <v>27.46212668514624</v>
      </c>
      <c r="O204" s="26">
        <v>184.16212172799777</v>
      </c>
      <c r="P204" s="26">
        <v>28.456490267089176</v>
      </c>
      <c r="Q204" s="26">
        <v>15.138133565266969</v>
      </c>
      <c r="R204" s="26">
        <v>115.99822040731243</v>
      </c>
      <c r="S204" s="26">
        <v>65.11547960745209</v>
      </c>
      <c r="T204" s="26">
        <v>77.16724994130286</v>
      </c>
      <c r="U204" s="26">
        <v>31.722607226182962</v>
      </c>
      <c r="V204" s="2">
        <v>545.2223772437067</v>
      </c>
      <c r="W204" s="27">
        <v>749.1535349985486</v>
      </c>
      <c r="X204" s="28">
        <v>75.70933962362683</v>
      </c>
      <c r="Y204" s="4">
        <v>824.8628746221755</v>
      </c>
    </row>
    <row r="205" spans="1:25" ht="15">
      <c r="A205" s="36">
        <v>2019</v>
      </c>
      <c r="B205" s="37">
        <v>5</v>
      </c>
      <c r="C205" s="37" t="s">
        <v>116</v>
      </c>
      <c r="D205" s="37" t="s">
        <v>120</v>
      </c>
      <c r="E205" s="34" t="s">
        <v>266</v>
      </c>
      <c r="F205" s="37" t="s">
        <v>118</v>
      </c>
      <c r="G205" s="38" t="s">
        <v>128</v>
      </c>
      <c r="H205" s="25">
        <v>261.5079564346289</v>
      </c>
      <c r="I205" s="26">
        <v>0</v>
      </c>
      <c r="J205" s="2">
        <v>261.5079564346289</v>
      </c>
      <c r="K205" s="25">
        <v>8.529923163648718</v>
      </c>
      <c r="L205" s="26">
        <v>31.65884807241629</v>
      </c>
      <c r="M205" s="2">
        <v>40.18877123606501</v>
      </c>
      <c r="N205" s="25">
        <v>12.067527737142905</v>
      </c>
      <c r="O205" s="26">
        <v>43.558862930887855</v>
      </c>
      <c r="P205" s="26">
        <v>7.953003858419845</v>
      </c>
      <c r="Q205" s="26">
        <v>4.760191919820694</v>
      </c>
      <c r="R205" s="26">
        <v>35.842815597330905</v>
      </c>
      <c r="S205" s="26">
        <v>21.354314368916246</v>
      </c>
      <c r="T205" s="26">
        <v>29.70323336852387</v>
      </c>
      <c r="U205" s="26">
        <v>7.357456425348957</v>
      </c>
      <c r="V205" s="2">
        <v>162.59739064395342</v>
      </c>
      <c r="W205" s="27">
        <v>464.29411831464733</v>
      </c>
      <c r="X205" s="28">
        <v>46.921489622915445</v>
      </c>
      <c r="Y205" s="4">
        <v>511.21560793756277</v>
      </c>
    </row>
    <row r="206" spans="1:25" ht="15">
      <c r="A206" s="36">
        <v>2019</v>
      </c>
      <c r="B206" s="37">
        <v>5</v>
      </c>
      <c r="C206" s="37" t="s">
        <v>116</v>
      </c>
      <c r="D206" s="37" t="s">
        <v>126</v>
      </c>
      <c r="E206" s="34" t="s">
        <v>267</v>
      </c>
      <c r="F206" s="37" t="s">
        <v>118</v>
      </c>
      <c r="G206" s="38" t="s">
        <v>129</v>
      </c>
      <c r="H206" s="25">
        <v>55.82791054750881</v>
      </c>
      <c r="I206" s="26">
        <v>0</v>
      </c>
      <c r="J206" s="2">
        <v>55.82791054750881</v>
      </c>
      <c r="K206" s="25">
        <v>21.66932141447669</v>
      </c>
      <c r="L206" s="26">
        <v>31.328725557379983</v>
      </c>
      <c r="M206" s="2">
        <v>52.998046971856674</v>
      </c>
      <c r="N206" s="25">
        <v>51.59936204745398</v>
      </c>
      <c r="O206" s="26">
        <v>98.02635340258412</v>
      </c>
      <c r="P206" s="26">
        <v>20.559350896825286</v>
      </c>
      <c r="Q206" s="26">
        <v>10.395635569673791</v>
      </c>
      <c r="R206" s="26">
        <v>106.65771012731057</v>
      </c>
      <c r="S206" s="26">
        <v>46.93833443772464</v>
      </c>
      <c r="T206" s="26">
        <v>54.321902968314326</v>
      </c>
      <c r="U206" s="26">
        <v>12.937767586515418</v>
      </c>
      <c r="V206" s="2">
        <v>401.4363786143299</v>
      </c>
      <c r="W206" s="27">
        <v>510.2623361336954</v>
      </c>
      <c r="X206" s="28">
        <v>51.56703254627163</v>
      </c>
      <c r="Y206" s="4">
        <v>561.829368679967</v>
      </c>
    </row>
    <row r="207" spans="1:25" ht="15">
      <c r="A207" s="36">
        <v>2019</v>
      </c>
      <c r="B207" s="37">
        <v>5</v>
      </c>
      <c r="C207" s="37" t="s">
        <v>116</v>
      </c>
      <c r="D207" s="37" t="s">
        <v>126</v>
      </c>
      <c r="E207" s="34" t="s">
        <v>268</v>
      </c>
      <c r="F207" s="37" t="s">
        <v>118</v>
      </c>
      <c r="G207" s="38" t="s">
        <v>130</v>
      </c>
      <c r="H207" s="25">
        <v>123.87607719928326</v>
      </c>
      <c r="I207" s="26">
        <v>0</v>
      </c>
      <c r="J207" s="2">
        <v>123.87607719928326</v>
      </c>
      <c r="K207" s="25">
        <v>33.521114462429836</v>
      </c>
      <c r="L207" s="26">
        <v>15.00378209483813</v>
      </c>
      <c r="M207" s="2">
        <v>48.524896557267965</v>
      </c>
      <c r="N207" s="25">
        <v>7.419321525575814</v>
      </c>
      <c r="O207" s="26">
        <v>88.9992913681367</v>
      </c>
      <c r="P207" s="26">
        <v>12.43845101457687</v>
      </c>
      <c r="Q207" s="26">
        <v>13.689999994833938</v>
      </c>
      <c r="R207" s="26">
        <v>47.97766931343634</v>
      </c>
      <c r="S207" s="26">
        <v>38.41201814081008</v>
      </c>
      <c r="T207" s="26">
        <v>61.33814750520478</v>
      </c>
      <c r="U207" s="26">
        <v>12.391941909134545</v>
      </c>
      <c r="V207" s="2">
        <v>282.6668137172483</v>
      </c>
      <c r="W207" s="27">
        <v>455.0677874737995</v>
      </c>
      <c r="X207" s="28">
        <v>45.989079290765545</v>
      </c>
      <c r="Y207" s="4">
        <v>501.05686676456503</v>
      </c>
    </row>
    <row r="208" spans="1:25" ht="15">
      <c r="A208" s="36">
        <v>2019</v>
      </c>
      <c r="B208" s="37">
        <v>5</v>
      </c>
      <c r="C208" s="37" t="s">
        <v>116</v>
      </c>
      <c r="D208" s="37" t="s">
        <v>120</v>
      </c>
      <c r="E208" s="34" t="s">
        <v>269</v>
      </c>
      <c r="F208" s="37" t="s">
        <v>118</v>
      </c>
      <c r="G208" s="38" t="s">
        <v>131</v>
      </c>
      <c r="H208" s="25">
        <v>19.226117121439565</v>
      </c>
      <c r="I208" s="26">
        <v>0</v>
      </c>
      <c r="J208" s="2">
        <v>19.226117121439565</v>
      </c>
      <c r="K208" s="25">
        <v>1.8817225619402718</v>
      </c>
      <c r="L208" s="26">
        <v>5.757759473261238</v>
      </c>
      <c r="M208" s="2">
        <v>7.63948203520151</v>
      </c>
      <c r="N208" s="25">
        <v>19.7741981900218</v>
      </c>
      <c r="O208" s="26">
        <v>6.49116414832701</v>
      </c>
      <c r="P208" s="26">
        <v>1.856271062355841</v>
      </c>
      <c r="Q208" s="26">
        <v>1.2149746865466695</v>
      </c>
      <c r="R208" s="26">
        <v>17.131802495765523</v>
      </c>
      <c r="S208" s="26">
        <v>6.626445481233738</v>
      </c>
      <c r="T208" s="26">
        <v>10.159287965623728</v>
      </c>
      <c r="U208" s="26">
        <v>1.9539489690903082</v>
      </c>
      <c r="V208" s="2">
        <v>65.20808675780175</v>
      </c>
      <c r="W208" s="27">
        <v>92.07368591444282</v>
      </c>
      <c r="X208" s="28">
        <v>9.304952347656585</v>
      </c>
      <c r="Y208" s="4">
        <v>101.3786382620994</v>
      </c>
    </row>
    <row r="209" spans="1:25" ht="15">
      <c r="A209" s="36">
        <v>2019</v>
      </c>
      <c r="B209" s="37">
        <v>5</v>
      </c>
      <c r="C209" s="37" t="s">
        <v>116</v>
      </c>
      <c r="D209" s="37" t="s">
        <v>126</v>
      </c>
      <c r="E209" s="34" t="s">
        <v>270</v>
      </c>
      <c r="F209" s="37" t="s">
        <v>118</v>
      </c>
      <c r="G209" s="38" t="s">
        <v>132</v>
      </c>
      <c r="H209" s="25">
        <v>98.29249451265976</v>
      </c>
      <c r="I209" s="26">
        <v>0</v>
      </c>
      <c r="J209" s="2">
        <v>98.29249451265976</v>
      </c>
      <c r="K209" s="25">
        <v>550.2577083050795</v>
      </c>
      <c r="L209" s="26">
        <v>225.17196033192954</v>
      </c>
      <c r="M209" s="2">
        <v>775.4296686370091</v>
      </c>
      <c r="N209" s="25">
        <v>17.278304290199664</v>
      </c>
      <c r="O209" s="26">
        <v>182.34231549775765</v>
      </c>
      <c r="P209" s="26">
        <v>30.42152322103137</v>
      </c>
      <c r="Q209" s="26">
        <v>16.64944581762111</v>
      </c>
      <c r="R209" s="26">
        <v>113.04378296266742</v>
      </c>
      <c r="S209" s="26">
        <v>105.98844873299977</v>
      </c>
      <c r="T209" s="26">
        <v>81.12226920859221</v>
      </c>
      <c r="U209" s="26">
        <v>26.29402312000086</v>
      </c>
      <c r="V209" s="2">
        <v>573.1400579947835</v>
      </c>
      <c r="W209" s="27">
        <v>1446.8622211444524</v>
      </c>
      <c r="X209" s="28">
        <v>146.2196661892775</v>
      </c>
      <c r="Y209" s="4">
        <v>1593.0818873337298</v>
      </c>
    </row>
    <row r="210" spans="1:25" ht="15">
      <c r="A210" s="36">
        <v>2019</v>
      </c>
      <c r="B210" s="37">
        <v>5</v>
      </c>
      <c r="C210" s="37" t="s">
        <v>116</v>
      </c>
      <c r="D210" s="37" t="s">
        <v>120</v>
      </c>
      <c r="E210" s="34" t="s">
        <v>271</v>
      </c>
      <c r="F210" s="37" t="s">
        <v>118</v>
      </c>
      <c r="G210" s="38" t="s">
        <v>133</v>
      </c>
      <c r="H210" s="25">
        <v>3.6631523422382863</v>
      </c>
      <c r="I210" s="26">
        <v>0</v>
      </c>
      <c r="J210" s="2">
        <v>3.6631523422382863</v>
      </c>
      <c r="K210" s="25">
        <v>11.939484848005321</v>
      </c>
      <c r="L210" s="26">
        <v>18.779674614899648</v>
      </c>
      <c r="M210" s="2">
        <v>30.71915946290497</v>
      </c>
      <c r="N210" s="25">
        <v>79.32901019687023</v>
      </c>
      <c r="O210" s="26">
        <v>120.12787121255616</v>
      </c>
      <c r="P210" s="26">
        <v>9.622323850288534</v>
      </c>
      <c r="Q210" s="26">
        <v>4.946716153095232</v>
      </c>
      <c r="R210" s="26">
        <v>50.91187898876144</v>
      </c>
      <c r="S210" s="26">
        <v>34.74819702541503</v>
      </c>
      <c r="T210" s="26">
        <v>28.665238424347518</v>
      </c>
      <c r="U210" s="26">
        <v>10.332851978052089</v>
      </c>
      <c r="V210" s="2">
        <v>338.6840554134321</v>
      </c>
      <c r="W210" s="27">
        <v>373.06636721857535</v>
      </c>
      <c r="X210" s="28">
        <v>37.70202964430333</v>
      </c>
      <c r="Y210" s="4">
        <v>410.76839686287866</v>
      </c>
    </row>
    <row r="211" spans="1:25" ht="15">
      <c r="A211" s="36">
        <v>2019</v>
      </c>
      <c r="B211" s="37">
        <v>5</v>
      </c>
      <c r="C211" s="37" t="s">
        <v>116</v>
      </c>
      <c r="D211" s="37" t="s">
        <v>126</v>
      </c>
      <c r="E211" s="34" t="s">
        <v>272</v>
      </c>
      <c r="F211" s="37" t="s">
        <v>118</v>
      </c>
      <c r="G211" s="38" t="s">
        <v>134</v>
      </c>
      <c r="H211" s="25">
        <v>55.17204207065617</v>
      </c>
      <c r="I211" s="26">
        <v>0</v>
      </c>
      <c r="J211" s="2">
        <v>55.17204207065617</v>
      </c>
      <c r="K211" s="25">
        <v>53.22879600442894</v>
      </c>
      <c r="L211" s="26">
        <v>51.410562419556484</v>
      </c>
      <c r="M211" s="2">
        <v>104.63935842398543</v>
      </c>
      <c r="N211" s="25">
        <v>10.53206926270892</v>
      </c>
      <c r="O211" s="26">
        <v>198.259363459678</v>
      </c>
      <c r="P211" s="26">
        <v>49.14477863831274</v>
      </c>
      <c r="Q211" s="26">
        <v>53.37336293830114</v>
      </c>
      <c r="R211" s="26">
        <v>171.8009205605139</v>
      </c>
      <c r="S211" s="26">
        <v>100.90153379609748</v>
      </c>
      <c r="T211" s="26">
        <v>122.48152740240303</v>
      </c>
      <c r="U211" s="26">
        <v>37.096127878030536</v>
      </c>
      <c r="V211" s="2">
        <v>743.589612765979</v>
      </c>
      <c r="W211" s="27">
        <v>903.4010132606206</v>
      </c>
      <c r="X211" s="28">
        <v>91.29756659744251</v>
      </c>
      <c r="Y211" s="4">
        <v>994.6985798580631</v>
      </c>
    </row>
    <row r="212" spans="1:25" ht="15">
      <c r="A212" s="36">
        <v>2019</v>
      </c>
      <c r="B212" s="37">
        <v>5</v>
      </c>
      <c r="C212" s="37" t="s">
        <v>116</v>
      </c>
      <c r="D212" s="37" t="s">
        <v>126</v>
      </c>
      <c r="E212" s="34" t="s">
        <v>273</v>
      </c>
      <c r="F212" s="37" t="s">
        <v>118</v>
      </c>
      <c r="G212" s="38" t="s">
        <v>135</v>
      </c>
      <c r="H212" s="25">
        <v>34.25668743002539</v>
      </c>
      <c r="I212" s="26">
        <v>0.43199780094428775</v>
      </c>
      <c r="J212" s="2">
        <v>34.688685230969675</v>
      </c>
      <c r="K212" s="25">
        <v>28.650101047035214</v>
      </c>
      <c r="L212" s="26">
        <v>9.982995377887939</v>
      </c>
      <c r="M212" s="2">
        <v>38.63309642492315</v>
      </c>
      <c r="N212" s="25">
        <v>10.100950703845847</v>
      </c>
      <c r="O212" s="26">
        <v>66.80296650463758</v>
      </c>
      <c r="P212" s="26">
        <v>11.148614108247946</v>
      </c>
      <c r="Q212" s="26">
        <v>11.006155494528947</v>
      </c>
      <c r="R212" s="26">
        <v>34.320261504061975</v>
      </c>
      <c r="S212" s="26">
        <v>26.107744301257586</v>
      </c>
      <c r="T212" s="26">
        <v>36.04463489986737</v>
      </c>
      <c r="U212" s="26">
        <v>11.076475254567153</v>
      </c>
      <c r="V212" s="2">
        <v>206.6077829962765</v>
      </c>
      <c r="W212" s="27">
        <v>279.92956465216935</v>
      </c>
      <c r="X212" s="28">
        <v>28.289638253993918</v>
      </c>
      <c r="Y212" s="4">
        <v>308.2192029061633</v>
      </c>
    </row>
    <row r="213" spans="1:25" ht="15">
      <c r="A213" s="36">
        <v>2019</v>
      </c>
      <c r="B213" s="37">
        <v>5</v>
      </c>
      <c r="C213" s="37" t="s">
        <v>116</v>
      </c>
      <c r="D213" s="37" t="s">
        <v>126</v>
      </c>
      <c r="E213" s="34" t="s">
        <v>274</v>
      </c>
      <c r="F213" s="37" t="s">
        <v>118</v>
      </c>
      <c r="G213" s="38" t="s">
        <v>136</v>
      </c>
      <c r="H213" s="25">
        <v>168.8914493117691</v>
      </c>
      <c r="I213" s="26">
        <v>0</v>
      </c>
      <c r="J213" s="2">
        <v>168.8914493117691</v>
      </c>
      <c r="K213" s="25">
        <v>231.72396864335204</v>
      </c>
      <c r="L213" s="26">
        <v>120.00239250340817</v>
      </c>
      <c r="M213" s="2">
        <v>351.7263611467602</v>
      </c>
      <c r="N213" s="25">
        <v>24.18608212886923</v>
      </c>
      <c r="O213" s="26">
        <v>167.3694909016019</v>
      </c>
      <c r="P213" s="26">
        <v>29.874537790210823</v>
      </c>
      <c r="Q213" s="26">
        <v>28.951969864783813</v>
      </c>
      <c r="R213" s="26">
        <v>108.24387827002828</v>
      </c>
      <c r="S213" s="26">
        <v>99.89960527036429</v>
      </c>
      <c r="T213" s="26">
        <v>138.9941780003073</v>
      </c>
      <c r="U213" s="26">
        <v>30.00608399395682</v>
      </c>
      <c r="V213" s="2">
        <v>627.525766158699</v>
      </c>
      <c r="W213" s="27">
        <v>1148.1435766172283</v>
      </c>
      <c r="X213" s="28">
        <v>116.03120910482089</v>
      </c>
      <c r="Y213" s="4">
        <v>1264.1747857220491</v>
      </c>
    </row>
    <row r="214" spans="1:25" ht="15">
      <c r="A214" s="36">
        <v>2019</v>
      </c>
      <c r="B214" s="37">
        <v>5</v>
      </c>
      <c r="C214" s="37" t="s">
        <v>116</v>
      </c>
      <c r="D214" s="37" t="s">
        <v>117</v>
      </c>
      <c r="E214" s="34" t="s">
        <v>275</v>
      </c>
      <c r="F214" s="37" t="s">
        <v>118</v>
      </c>
      <c r="G214" s="38" t="s">
        <v>137</v>
      </c>
      <c r="H214" s="25">
        <v>18.90392255252727</v>
      </c>
      <c r="I214" s="26">
        <v>0</v>
      </c>
      <c r="J214" s="2">
        <v>18.90392255252727</v>
      </c>
      <c r="K214" s="25">
        <v>8.928170376836158</v>
      </c>
      <c r="L214" s="26">
        <v>4.050028512274386</v>
      </c>
      <c r="M214" s="2">
        <v>12.978198889110544</v>
      </c>
      <c r="N214" s="25">
        <v>47.207879913083644</v>
      </c>
      <c r="O214" s="26">
        <v>2.2871761599150737</v>
      </c>
      <c r="P214" s="26">
        <v>0.9773421721979689</v>
      </c>
      <c r="Q214" s="26">
        <v>0.5695372320703911</v>
      </c>
      <c r="R214" s="26">
        <v>4.773623407947968</v>
      </c>
      <c r="S214" s="26">
        <v>6.416475316025641</v>
      </c>
      <c r="T214" s="26">
        <v>7.42665292678579</v>
      </c>
      <c r="U214" s="26">
        <v>0.9810731457430503</v>
      </c>
      <c r="V214" s="2">
        <v>70.63975351273376</v>
      </c>
      <c r="W214" s="27">
        <v>102.52187495437158</v>
      </c>
      <c r="X214" s="28">
        <v>10.360844684513618</v>
      </c>
      <c r="Y214" s="4">
        <v>112.8827196388852</v>
      </c>
    </row>
    <row r="215" spans="1:25" ht="15">
      <c r="A215" s="36">
        <v>2019</v>
      </c>
      <c r="B215" s="37">
        <v>5</v>
      </c>
      <c r="C215" s="37" t="s">
        <v>116</v>
      </c>
      <c r="D215" s="37" t="s">
        <v>126</v>
      </c>
      <c r="E215" s="34" t="s">
        <v>276</v>
      </c>
      <c r="F215" s="37" t="s">
        <v>118</v>
      </c>
      <c r="G215" s="38" t="s">
        <v>138</v>
      </c>
      <c r="H215" s="25">
        <v>59.379983112059506</v>
      </c>
      <c r="I215" s="26">
        <v>0.7490897270864139</v>
      </c>
      <c r="J215" s="2">
        <v>60.12907283914592</v>
      </c>
      <c r="K215" s="25">
        <v>1388.257143593117</v>
      </c>
      <c r="L215" s="26">
        <v>644.2085843311686</v>
      </c>
      <c r="M215" s="2">
        <v>2032.4657279242856</v>
      </c>
      <c r="N215" s="25">
        <v>502.38828103401363</v>
      </c>
      <c r="O215" s="26">
        <v>451.3134039852628</v>
      </c>
      <c r="P215" s="26">
        <v>56.12111709172357</v>
      </c>
      <c r="Q215" s="26">
        <v>25.498062572672097</v>
      </c>
      <c r="R215" s="26">
        <v>197.47629574172078</v>
      </c>
      <c r="S215" s="26">
        <v>251.84868865101333</v>
      </c>
      <c r="T215" s="26">
        <v>319.9201047971422</v>
      </c>
      <c r="U215" s="26">
        <v>44.10801153004173</v>
      </c>
      <c r="V215" s="2">
        <v>1848.673788464275</v>
      </c>
      <c r="W215" s="27">
        <v>3941.268589227707</v>
      </c>
      <c r="X215" s="28">
        <v>398.30398021307803</v>
      </c>
      <c r="Y215" s="4">
        <v>4339.572569440785</v>
      </c>
    </row>
    <row r="216" spans="1:25" ht="15">
      <c r="A216" s="36">
        <v>2019</v>
      </c>
      <c r="B216" s="37">
        <v>5</v>
      </c>
      <c r="C216" s="37" t="s">
        <v>116</v>
      </c>
      <c r="D216" s="37" t="s">
        <v>120</v>
      </c>
      <c r="E216" s="34" t="s">
        <v>277</v>
      </c>
      <c r="F216" s="37" t="s">
        <v>118</v>
      </c>
      <c r="G216" s="38" t="s">
        <v>139</v>
      </c>
      <c r="H216" s="25">
        <v>15.129259756948871</v>
      </c>
      <c r="I216" s="26">
        <v>0.18850277611420196</v>
      </c>
      <c r="J216" s="2">
        <v>15.317762533063073</v>
      </c>
      <c r="K216" s="25">
        <v>6.259480772258433</v>
      </c>
      <c r="L216" s="26">
        <v>61.02650627119906</v>
      </c>
      <c r="M216" s="2">
        <v>67.2859870434575</v>
      </c>
      <c r="N216" s="25">
        <v>15.675854785104969</v>
      </c>
      <c r="O216" s="26">
        <v>168.11082092825652</v>
      </c>
      <c r="P216" s="26">
        <v>36.843902314189656</v>
      </c>
      <c r="Q216" s="26">
        <v>21.00867018328515</v>
      </c>
      <c r="R216" s="26">
        <v>171.72199253688586</v>
      </c>
      <c r="S216" s="26">
        <v>104.28026562515608</v>
      </c>
      <c r="T216" s="26">
        <v>180.5840343671069</v>
      </c>
      <c r="U216" s="26">
        <v>39.64244988145611</v>
      </c>
      <c r="V216" s="2">
        <v>737.8679199990062</v>
      </c>
      <c r="W216" s="27">
        <v>820.4716695755268</v>
      </c>
      <c r="X216" s="28">
        <v>82.91674056296769</v>
      </c>
      <c r="Y216" s="4">
        <v>903.3884101384945</v>
      </c>
    </row>
    <row r="217" spans="1:25" ht="15">
      <c r="A217" s="36">
        <v>2019</v>
      </c>
      <c r="B217" s="37">
        <v>5</v>
      </c>
      <c r="C217" s="37" t="s">
        <v>116</v>
      </c>
      <c r="D217" s="37" t="s">
        <v>123</v>
      </c>
      <c r="E217" s="34" t="s">
        <v>278</v>
      </c>
      <c r="F217" s="37" t="s">
        <v>118</v>
      </c>
      <c r="G217" s="38" t="s">
        <v>140</v>
      </c>
      <c r="H217" s="25">
        <v>5.2410131222683</v>
      </c>
      <c r="I217" s="26">
        <v>0</v>
      </c>
      <c r="J217" s="2">
        <v>5.2410131222683</v>
      </c>
      <c r="K217" s="25">
        <v>0.0256907335462098</v>
      </c>
      <c r="L217" s="26">
        <v>5.914206582609624</v>
      </c>
      <c r="M217" s="2">
        <v>5.939897316155833</v>
      </c>
      <c r="N217" s="25">
        <v>5.01244146559689</v>
      </c>
      <c r="O217" s="26">
        <v>15.192823674324314</v>
      </c>
      <c r="P217" s="26">
        <v>2.070416755875473</v>
      </c>
      <c r="Q217" s="26">
        <v>1.1228307873264154</v>
      </c>
      <c r="R217" s="26">
        <v>9.96918330911926</v>
      </c>
      <c r="S217" s="26">
        <v>7.331232391938632</v>
      </c>
      <c r="T217" s="26">
        <v>16.267495496786243</v>
      </c>
      <c r="U217" s="26">
        <v>2.2456079488099068</v>
      </c>
      <c r="V217" s="2">
        <v>59.212026162506135</v>
      </c>
      <c r="W217" s="27">
        <v>70.39293660093027</v>
      </c>
      <c r="X217" s="28">
        <v>7.1138992917758825</v>
      </c>
      <c r="Y217" s="4">
        <v>77.50683589270615</v>
      </c>
    </row>
    <row r="218" spans="1:25" ht="15">
      <c r="A218" s="36">
        <v>2019</v>
      </c>
      <c r="B218" s="37">
        <v>5</v>
      </c>
      <c r="C218" s="37" t="s">
        <v>116</v>
      </c>
      <c r="D218" s="37" t="s">
        <v>123</v>
      </c>
      <c r="E218" s="34" t="s">
        <v>279</v>
      </c>
      <c r="F218" s="37" t="s">
        <v>118</v>
      </c>
      <c r="G218" s="38" t="s">
        <v>141</v>
      </c>
      <c r="H218" s="25">
        <v>6.843818524223298</v>
      </c>
      <c r="I218" s="26">
        <v>0.2418031537817411</v>
      </c>
      <c r="J218" s="2">
        <v>7.085621678005039</v>
      </c>
      <c r="K218" s="25">
        <v>3.3591239831170823</v>
      </c>
      <c r="L218" s="26">
        <v>8.60508710304088</v>
      </c>
      <c r="M218" s="2">
        <v>11.964211086157963</v>
      </c>
      <c r="N218" s="25">
        <v>76.2708368953218</v>
      </c>
      <c r="O218" s="26">
        <v>6.490945073027258</v>
      </c>
      <c r="P218" s="26">
        <v>1.1009850465249935</v>
      </c>
      <c r="Q218" s="26">
        <v>0.6184187649939626</v>
      </c>
      <c r="R218" s="26">
        <v>3.7977378763449376</v>
      </c>
      <c r="S218" s="26">
        <v>7.290385713776761</v>
      </c>
      <c r="T218" s="26">
        <v>7.429089693044419</v>
      </c>
      <c r="U218" s="26">
        <v>1.03312694398293</v>
      </c>
      <c r="V218" s="2">
        <v>104.0315160500061</v>
      </c>
      <c r="W218" s="27">
        <v>123.0813488141691</v>
      </c>
      <c r="X218" s="28">
        <v>12.438582090475318</v>
      </c>
      <c r="Y218" s="4">
        <v>135.5199309046444</v>
      </c>
    </row>
    <row r="219" spans="1:25" ht="15">
      <c r="A219" s="36">
        <v>2019</v>
      </c>
      <c r="B219" s="37">
        <v>5</v>
      </c>
      <c r="C219" s="37" t="s">
        <v>116</v>
      </c>
      <c r="D219" s="37" t="s">
        <v>120</v>
      </c>
      <c r="E219" s="34" t="s">
        <v>280</v>
      </c>
      <c r="F219" s="37" t="s">
        <v>118</v>
      </c>
      <c r="G219" s="38" t="s">
        <v>142</v>
      </c>
      <c r="H219" s="25">
        <v>12.434474582173385</v>
      </c>
      <c r="I219" s="26">
        <v>0</v>
      </c>
      <c r="J219" s="2">
        <v>12.434474582173385</v>
      </c>
      <c r="K219" s="25">
        <v>6.442152581666096</v>
      </c>
      <c r="L219" s="26">
        <v>13.656891391361352</v>
      </c>
      <c r="M219" s="2">
        <v>20.09904397302745</v>
      </c>
      <c r="N219" s="25">
        <v>8.97721499130689</v>
      </c>
      <c r="O219" s="26">
        <v>48.17444204797884</v>
      </c>
      <c r="P219" s="26">
        <v>8.431957056675575</v>
      </c>
      <c r="Q219" s="26">
        <v>5.163901616221928</v>
      </c>
      <c r="R219" s="26">
        <v>35.72141519876855</v>
      </c>
      <c r="S219" s="26">
        <v>25.091684590983757</v>
      </c>
      <c r="T219" s="26">
        <v>49.83503172742724</v>
      </c>
      <c r="U219" s="26">
        <v>9.59529799608992</v>
      </c>
      <c r="V219" s="2">
        <v>190.99092694542733</v>
      </c>
      <c r="W219" s="27">
        <v>223.52444550062816</v>
      </c>
      <c r="X219" s="28">
        <v>22.589345939331302</v>
      </c>
      <c r="Y219" s="4">
        <v>246.11379143995947</v>
      </c>
    </row>
    <row r="220" spans="1:25" ht="15">
      <c r="A220" s="36">
        <v>2019</v>
      </c>
      <c r="B220" s="37">
        <v>5</v>
      </c>
      <c r="C220" s="37" t="s">
        <v>116</v>
      </c>
      <c r="D220" s="37" t="s">
        <v>126</v>
      </c>
      <c r="E220" s="34" t="s">
        <v>281</v>
      </c>
      <c r="F220" s="37" t="s">
        <v>118</v>
      </c>
      <c r="G220" s="38" t="s">
        <v>143</v>
      </c>
      <c r="H220" s="25">
        <v>100.75676032294729</v>
      </c>
      <c r="I220" s="26">
        <v>1.2637721235867616</v>
      </c>
      <c r="J220" s="2">
        <v>102.02053244653405</v>
      </c>
      <c r="K220" s="25">
        <v>7.636327508132341</v>
      </c>
      <c r="L220" s="26">
        <v>15.548023242343808</v>
      </c>
      <c r="M220" s="2">
        <v>23.18435075047615</v>
      </c>
      <c r="N220" s="25">
        <v>12.928604558363308</v>
      </c>
      <c r="O220" s="26">
        <v>33.11221603875557</v>
      </c>
      <c r="P220" s="26">
        <v>5.932529349112618</v>
      </c>
      <c r="Q220" s="26">
        <v>3.1808220355446046</v>
      </c>
      <c r="R220" s="26">
        <v>38.37971417488443</v>
      </c>
      <c r="S220" s="26">
        <v>19.366011510718696</v>
      </c>
      <c r="T220" s="26">
        <v>36.35781857540117</v>
      </c>
      <c r="U220" s="26">
        <v>7.353604721527956</v>
      </c>
      <c r="V220" s="2">
        <v>156.61130597480755</v>
      </c>
      <c r="W220" s="27">
        <v>281.81618917181777</v>
      </c>
      <c r="X220" s="28">
        <v>28.480299737375926</v>
      </c>
      <c r="Y220" s="4">
        <v>310.29648890919367</v>
      </c>
    </row>
    <row r="221" spans="1:25" ht="15">
      <c r="A221" s="36">
        <v>2019</v>
      </c>
      <c r="B221" s="37">
        <v>5</v>
      </c>
      <c r="C221" s="37" t="s">
        <v>116</v>
      </c>
      <c r="D221" s="37" t="s">
        <v>117</v>
      </c>
      <c r="E221" s="34" t="s">
        <v>282</v>
      </c>
      <c r="F221" s="37" t="s">
        <v>118</v>
      </c>
      <c r="G221" s="38" t="s">
        <v>144</v>
      </c>
      <c r="H221" s="25">
        <v>472.5899404552841</v>
      </c>
      <c r="I221" s="26">
        <v>18.24538750698997</v>
      </c>
      <c r="J221" s="2">
        <v>490.83532796227405</v>
      </c>
      <c r="K221" s="25">
        <v>297.06971320792803</v>
      </c>
      <c r="L221" s="26">
        <v>60.75767222177649</v>
      </c>
      <c r="M221" s="2">
        <v>357.8273854297045</v>
      </c>
      <c r="N221" s="25">
        <v>41.13652477193465</v>
      </c>
      <c r="O221" s="26">
        <v>63.13615993562186</v>
      </c>
      <c r="P221" s="26">
        <v>12.79343316343781</v>
      </c>
      <c r="Q221" s="26">
        <v>9.841266268592454</v>
      </c>
      <c r="R221" s="26">
        <v>52.52228029024575</v>
      </c>
      <c r="S221" s="26">
        <v>64.09939073833618</v>
      </c>
      <c r="T221" s="26">
        <v>74.99667812668689</v>
      </c>
      <c r="U221" s="26">
        <v>11.412514617170826</v>
      </c>
      <c r="V221" s="2">
        <v>329.93821633314957</v>
      </c>
      <c r="W221" s="27">
        <v>1178.600929725128</v>
      </c>
      <c r="X221" s="28">
        <v>119.10922137565565</v>
      </c>
      <c r="Y221" s="4">
        <v>1297.7101511007836</v>
      </c>
    </row>
    <row r="222" spans="1:25" ht="15">
      <c r="A222" s="36">
        <v>2019</v>
      </c>
      <c r="B222" s="37">
        <v>5</v>
      </c>
      <c r="C222" s="37" t="s">
        <v>145</v>
      </c>
      <c r="D222" s="37" t="s">
        <v>146</v>
      </c>
      <c r="E222" s="34" t="s">
        <v>283</v>
      </c>
      <c r="F222" s="37" t="s">
        <v>147</v>
      </c>
      <c r="G222" s="38" t="s">
        <v>148</v>
      </c>
      <c r="H222" s="25">
        <v>56.71701509199048</v>
      </c>
      <c r="I222" s="26">
        <v>1.71442880240334</v>
      </c>
      <c r="J222" s="2">
        <v>58.43144389439382</v>
      </c>
      <c r="K222" s="25">
        <v>150.25474039486312</v>
      </c>
      <c r="L222" s="26">
        <v>64.22278334454884</v>
      </c>
      <c r="M222" s="2">
        <v>214.47752373941196</v>
      </c>
      <c r="N222" s="25">
        <v>22.902753257600246</v>
      </c>
      <c r="O222" s="26">
        <v>68.46243447818831</v>
      </c>
      <c r="P222" s="26">
        <v>11.671026753171054</v>
      </c>
      <c r="Q222" s="26">
        <v>8.6627968289892</v>
      </c>
      <c r="R222" s="26">
        <v>37.432968260119466</v>
      </c>
      <c r="S222" s="26">
        <v>42.97475626938264</v>
      </c>
      <c r="T222" s="26">
        <v>56.8290213357148</v>
      </c>
      <c r="U222" s="26">
        <v>14.022132873195876</v>
      </c>
      <c r="V222" s="2">
        <v>262.9578648882736</v>
      </c>
      <c r="W222" s="27">
        <v>535.8668325220794</v>
      </c>
      <c r="X222" s="28">
        <v>54.154617445651176</v>
      </c>
      <c r="Y222" s="4">
        <v>590.0214499677306</v>
      </c>
    </row>
    <row r="223" spans="1:25" ht="15">
      <c r="A223" s="36">
        <v>2019</v>
      </c>
      <c r="B223" s="37">
        <v>5</v>
      </c>
      <c r="C223" s="37" t="s">
        <v>145</v>
      </c>
      <c r="D223" s="37" t="s">
        <v>149</v>
      </c>
      <c r="E223" s="34" t="s">
        <v>284</v>
      </c>
      <c r="F223" s="37" t="s">
        <v>147</v>
      </c>
      <c r="G223" s="38" t="s">
        <v>150</v>
      </c>
      <c r="H223" s="25">
        <v>132.34790333763482</v>
      </c>
      <c r="I223" s="26">
        <v>4.079847633470592</v>
      </c>
      <c r="J223" s="2">
        <v>136.4277509711054</v>
      </c>
      <c r="K223" s="25">
        <v>99.9710263035837</v>
      </c>
      <c r="L223" s="26">
        <v>67.63065180003437</v>
      </c>
      <c r="M223" s="2">
        <v>167.60167810361807</v>
      </c>
      <c r="N223" s="25">
        <v>18.88388913945282</v>
      </c>
      <c r="O223" s="26">
        <v>94.55193676410924</v>
      </c>
      <c r="P223" s="26">
        <v>17.638506305346084</v>
      </c>
      <c r="Q223" s="26">
        <v>22.914788003044396</v>
      </c>
      <c r="R223" s="26">
        <v>57.32430251749173</v>
      </c>
      <c r="S223" s="26">
        <v>55.96513176560522</v>
      </c>
      <c r="T223" s="26">
        <v>91.26143733960829</v>
      </c>
      <c r="U223" s="26">
        <v>15.578095897275942</v>
      </c>
      <c r="V223" s="2">
        <v>374.11805192453915</v>
      </c>
      <c r="W223" s="27">
        <v>678.1474809992626</v>
      </c>
      <c r="X223" s="28">
        <v>68.53347770504726</v>
      </c>
      <c r="Y223" s="4">
        <v>746.6809587043099</v>
      </c>
    </row>
    <row r="224" spans="1:25" ht="15">
      <c r="A224" s="36">
        <v>2019</v>
      </c>
      <c r="B224" s="37">
        <v>5</v>
      </c>
      <c r="C224" s="37" t="s">
        <v>145</v>
      </c>
      <c r="D224" s="37" t="s">
        <v>146</v>
      </c>
      <c r="E224" s="34" t="s">
        <v>285</v>
      </c>
      <c r="F224" s="37" t="s">
        <v>147</v>
      </c>
      <c r="G224" s="38" t="s">
        <v>151</v>
      </c>
      <c r="H224" s="25">
        <v>26.942431761244208</v>
      </c>
      <c r="I224" s="26">
        <v>0.9417980356116225</v>
      </c>
      <c r="J224" s="2">
        <v>27.88422979685583</v>
      </c>
      <c r="K224" s="25">
        <v>4.571090357476717</v>
      </c>
      <c r="L224" s="26">
        <v>2.465501066480364</v>
      </c>
      <c r="M224" s="2">
        <v>7.0365914239570815</v>
      </c>
      <c r="N224" s="25">
        <v>4.692416643222495</v>
      </c>
      <c r="O224" s="26">
        <v>9.711832455910558</v>
      </c>
      <c r="P224" s="26">
        <v>2.148066336211194</v>
      </c>
      <c r="Q224" s="26">
        <v>1.18043289060084</v>
      </c>
      <c r="R224" s="26">
        <v>10.202640058392774</v>
      </c>
      <c r="S224" s="26">
        <v>6.587322828761836</v>
      </c>
      <c r="T224" s="26">
        <v>10.74448439367248</v>
      </c>
      <c r="U224" s="26">
        <v>2.9370592593623437</v>
      </c>
      <c r="V224" s="2">
        <v>48.20425025243411</v>
      </c>
      <c r="W224" s="27">
        <v>83.12507147324702</v>
      </c>
      <c r="X224" s="28">
        <v>8.400606663814367</v>
      </c>
      <c r="Y224" s="4">
        <v>91.52567813706139</v>
      </c>
    </row>
    <row r="225" spans="1:25" ht="15">
      <c r="A225" s="36">
        <v>2019</v>
      </c>
      <c r="B225" s="37">
        <v>5</v>
      </c>
      <c r="C225" s="37" t="s">
        <v>145</v>
      </c>
      <c r="D225" s="37" t="s">
        <v>149</v>
      </c>
      <c r="E225" s="34" t="s">
        <v>286</v>
      </c>
      <c r="F225" s="37" t="s">
        <v>147</v>
      </c>
      <c r="G225" s="38" t="s">
        <v>152</v>
      </c>
      <c r="H225" s="25">
        <v>70.04984304588096</v>
      </c>
      <c r="I225" s="26">
        <v>0</v>
      </c>
      <c r="J225" s="2">
        <v>70.04984304588096</v>
      </c>
      <c r="K225" s="25">
        <v>10.985535847155708</v>
      </c>
      <c r="L225" s="26">
        <v>3.1952039266965233</v>
      </c>
      <c r="M225" s="2">
        <v>14.180739773852231</v>
      </c>
      <c r="N225" s="25">
        <v>3.6986384669546677</v>
      </c>
      <c r="O225" s="26">
        <v>17.098468443216596</v>
      </c>
      <c r="P225" s="26">
        <v>3.782340631401857</v>
      </c>
      <c r="Q225" s="26">
        <v>1.751654774887324</v>
      </c>
      <c r="R225" s="26">
        <v>15.521568871261929</v>
      </c>
      <c r="S225" s="26">
        <v>12.349123411347007</v>
      </c>
      <c r="T225" s="26">
        <v>25.144046003409876</v>
      </c>
      <c r="U225" s="26">
        <v>3.7881969446679267</v>
      </c>
      <c r="V225" s="2">
        <v>83.13402959026568</v>
      </c>
      <c r="W225" s="27">
        <v>167.36461240999887</v>
      </c>
      <c r="X225" s="28">
        <v>16.913841301873358</v>
      </c>
      <c r="Y225" s="4">
        <v>184.27845371187223</v>
      </c>
    </row>
    <row r="226" spans="1:25" ht="15">
      <c r="A226" s="36">
        <v>2019</v>
      </c>
      <c r="B226" s="37">
        <v>5</v>
      </c>
      <c r="C226" s="37" t="s">
        <v>145</v>
      </c>
      <c r="D226" s="37" t="s">
        <v>153</v>
      </c>
      <c r="E226" s="34" t="s">
        <v>287</v>
      </c>
      <c r="F226" s="37" t="s">
        <v>147</v>
      </c>
      <c r="G226" s="38" t="s">
        <v>154</v>
      </c>
      <c r="H226" s="25">
        <v>97.14389397880537</v>
      </c>
      <c r="I226" s="26">
        <v>0</v>
      </c>
      <c r="J226" s="2">
        <v>97.14389397880537</v>
      </c>
      <c r="K226" s="25">
        <v>8.901446096535029</v>
      </c>
      <c r="L226" s="26">
        <v>10.283522869286532</v>
      </c>
      <c r="M226" s="2">
        <v>19.18496896582156</v>
      </c>
      <c r="N226" s="25">
        <v>4.732150086566989</v>
      </c>
      <c r="O226" s="26">
        <v>26.89617123610651</v>
      </c>
      <c r="P226" s="26">
        <v>4.914301210818274</v>
      </c>
      <c r="Q226" s="26">
        <v>3.693986718817987</v>
      </c>
      <c r="R226" s="26">
        <v>19.94875034446203</v>
      </c>
      <c r="S226" s="26">
        <v>16.122503596625425</v>
      </c>
      <c r="T226" s="26">
        <v>34.30900936450338</v>
      </c>
      <c r="U226" s="26">
        <v>4.896576477858037</v>
      </c>
      <c r="V226" s="2">
        <v>115.51343797979587</v>
      </c>
      <c r="W226" s="27">
        <v>231.8423009244228</v>
      </c>
      <c r="X226" s="28">
        <v>23.429946324973976</v>
      </c>
      <c r="Y226" s="4">
        <v>255.27224724939677</v>
      </c>
    </row>
    <row r="227" spans="1:25" ht="15">
      <c r="A227" s="36">
        <v>2019</v>
      </c>
      <c r="B227" s="37">
        <v>5</v>
      </c>
      <c r="C227" s="37" t="s">
        <v>145</v>
      </c>
      <c r="D227" s="37" t="s">
        <v>155</v>
      </c>
      <c r="E227" s="34" t="s">
        <v>288</v>
      </c>
      <c r="F227" s="37" t="s">
        <v>147</v>
      </c>
      <c r="G227" s="38" t="s">
        <v>156</v>
      </c>
      <c r="H227" s="25">
        <v>14.954972970054461</v>
      </c>
      <c r="I227" s="26">
        <v>0</v>
      </c>
      <c r="J227" s="2">
        <v>14.954972970054461</v>
      </c>
      <c r="K227" s="25">
        <v>3.166083297950882</v>
      </c>
      <c r="L227" s="26">
        <v>2.5094709114682727</v>
      </c>
      <c r="M227" s="2">
        <v>5.675554209419155</v>
      </c>
      <c r="N227" s="25">
        <v>7.903233586559414</v>
      </c>
      <c r="O227" s="26">
        <v>7.639412470451866</v>
      </c>
      <c r="P227" s="26">
        <v>1.4214901321128748</v>
      </c>
      <c r="Q227" s="26">
        <v>1.0126331354852314</v>
      </c>
      <c r="R227" s="26">
        <v>8.001999097589618</v>
      </c>
      <c r="S227" s="26">
        <v>5.40511243706881</v>
      </c>
      <c r="T227" s="26">
        <v>10.799269038637787</v>
      </c>
      <c r="U227" s="26">
        <v>1.4073310286637422</v>
      </c>
      <c r="V227" s="2">
        <v>43.59047675446005</v>
      </c>
      <c r="W227" s="27">
        <v>64.22100393393367</v>
      </c>
      <c r="X227" s="28">
        <v>6.490164629602238</v>
      </c>
      <c r="Y227" s="4">
        <v>70.7111685635359</v>
      </c>
    </row>
    <row r="228" spans="1:25" ht="15">
      <c r="A228" s="36">
        <v>2019</v>
      </c>
      <c r="B228" s="37">
        <v>5</v>
      </c>
      <c r="C228" s="37" t="s">
        <v>145</v>
      </c>
      <c r="D228" s="37" t="s">
        <v>149</v>
      </c>
      <c r="E228" s="34" t="s">
        <v>289</v>
      </c>
      <c r="F228" s="37" t="s">
        <v>147</v>
      </c>
      <c r="G228" s="38" t="s">
        <v>157</v>
      </c>
      <c r="H228" s="25">
        <v>90.87033537572374</v>
      </c>
      <c r="I228" s="26">
        <v>0</v>
      </c>
      <c r="J228" s="2">
        <v>90.87033537572374</v>
      </c>
      <c r="K228" s="25">
        <v>11.286424680457454</v>
      </c>
      <c r="L228" s="26">
        <v>17.786476209071584</v>
      </c>
      <c r="M228" s="2">
        <v>29.072900889529038</v>
      </c>
      <c r="N228" s="25">
        <v>3.942439029855584</v>
      </c>
      <c r="O228" s="26">
        <v>62.39481677260599</v>
      </c>
      <c r="P228" s="26">
        <v>10.503749836120576</v>
      </c>
      <c r="Q228" s="26">
        <v>5.883843480454825</v>
      </c>
      <c r="R228" s="26">
        <v>39.643971486483196</v>
      </c>
      <c r="S228" s="26">
        <v>31.45354510557767</v>
      </c>
      <c r="T228" s="26">
        <v>70.22371448779778</v>
      </c>
      <c r="U228" s="26">
        <v>10.396878706243433</v>
      </c>
      <c r="V228" s="2">
        <v>234.44293646625727</v>
      </c>
      <c r="W228" s="27">
        <v>354.38617273151004</v>
      </c>
      <c r="X228" s="28">
        <v>35.81421122067015</v>
      </c>
      <c r="Y228" s="4">
        <v>390.2003839521802</v>
      </c>
    </row>
    <row r="229" spans="1:25" ht="15">
      <c r="A229" s="36">
        <v>2019</v>
      </c>
      <c r="B229" s="37">
        <v>5</v>
      </c>
      <c r="C229" s="37" t="s">
        <v>145</v>
      </c>
      <c r="D229" s="37" t="s">
        <v>153</v>
      </c>
      <c r="E229" s="34" t="s">
        <v>290</v>
      </c>
      <c r="F229" s="37" t="s">
        <v>147</v>
      </c>
      <c r="G229" s="38" t="s">
        <v>158</v>
      </c>
      <c r="H229" s="25">
        <v>117.8416822159707</v>
      </c>
      <c r="I229" s="26">
        <v>0</v>
      </c>
      <c r="J229" s="2">
        <v>117.8416822159707</v>
      </c>
      <c r="K229" s="25">
        <v>12.39152904719295</v>
      </c>
      <c r="L229" s="26">
        <v>13.939959945007597</v>
      </c>
      <c r="M229" s="2">
        <v>26.331488992200548</v>
      </c>
      <c r="N229" s="25">
        <v>10.453687077331738</v>
      </c>
      <c r="O229" s="26">
        <v>39.569561218508746</v>
      </c>
      <c r="P229" s="26">
        <v>7.448422692454564</v>
      </c>
      <c r="Q229" s="26">
        <v>5.3069857628715384</v>
      </c>
      <c r="R229" s="26">
        <v>31.833057344310085</v>
      </c>
      <c r="S229" s="26">
        <v>21.37847816950115</v>
      </c>
      <c r="T229" s="26">
        <v>38.84941090698136</v>
      </c>
      <c r="U229" s="26">
        <v>7.2141299651489685</v>
      </c>
      <c r="V229" s="2">
        <v>162.05371762670606</v>
      </c>
      <c r="W229" s="27">
        <v>306.2268888348773</v>
      </c>
      <c r="X229" s="28">
        <v>30.94724112602815</v>
      </c>
      <c r="Y229" s="4">
        <v>337.1741299609054</v>
      </c>
    </row>
    <row r="230" spans="1:25" ht="15">
      <c r="A230" s="36">
        <v>2019</v>
      </c>
      <c r="B230" s="37">
        <v>5</v>
      </c>
      <c r="C230" s="37" t="s">
        <v>145</v>
      </c>
      <c r="D230" s="37" t="s">
        <v>146</v>
      </c>
      <c r="E230" s="34" t="s">
        <v>291</v>
      </c>
      <c r="F230" s="37" t="s">
        <v>147</v>
      </c>
      <c r="G230" s="38" t="s">
        <v>159</v>
      </c>
      <c r="H230" s="25">
        <v>146.4087632161562</v>
      </c>
      <c r="I230" s="26">
        <v>2.0902439190747373</v>
      </c>
      <c r="J230" s="2">
        <v>148.49900713523093</v>
      </c>
      <c r="K230" s="25">
        <v>13.122045027404946</v>
      </c>
      <c r="L230" s="26">
        <v>19.608072008844275</v>
      </c>
      <c r="M230" s="2">
        <v>32.73011703624922</v>
      </c>
      <c r="N230" s="25">
        <v>8.803874328161875</v>
      </c>
      <c r="O230" s="26">
        <v>43.35553495609717</v>
      </c>
      <c r="P230" s="26">
        <v>8.527591476439001</v>
      </c>
      <c r="Q230" s="26">
        <v>5.642493145159816</v>
      </c>
      <c r="R230" s="26">
        <v>36.87257371294916</v>
      </c>
      <c r="S230" s="26">
        <v>27.286981582108478</v>
      </c>
      <c r="T230" s="26">
        <v>45.40932627777093</v>
      </c>
      <c r="U230" s="26">
        <v>9.65998423377196</v>
      </c>
      <c r="V230" s="2">
        <v>185.55834195239376</v>
      </c>
      <c r="W230" s="27">
        <v>366.7874661238739</v>
      </c>
      <c r="X230" s="28">
        <v>37.067483440209976</v>
      </c>
      <c r="Y230" s="4">
        <v>403.8549495640839</v>
      </c>
    </row>
    <row r="231" spans="1:25" ht="15">
      <c r="A231" s="36">
        <v>2019</v>
      </c>
      <c r="B231" s="37">
        <v>5</v>
      </c>
      <c r="C231" s="37" t="s">
        <v>145</v>
      </c>
      <c r="D231" s="37" t="s">
        <v>149</v>
      </c>
      <c r="E231" s="34" t="s">
        <v>292</v>
      </c>
      <c r="F231" s="37" t="s">
        <v>147</v>
      </c>
      <c r="G231" s="38" t="s">
        <v>160</v>
      </c>
      <c r="H231" s="25">
        <v>17.78901848431824</v>
      </c>
      <c r="I231" s="26">
        <v>0</v>
      </c>
      <c r="J231" s="2">
        <v>17.78901848431824</v>
      </c>
      <c r="K231" s="25">
        <v>2.9469644871520573</v>
      </c>
      <c r="L231" s="26">
        <v>3.666922484391016</v>
      </c>
      <c r="M231" s="2">
        <v>6.6138869715430735</v>
      </c>
      <c r="N231" s="25">
        <v>4.1064193376785845</v>
      </c>
      <c r="O231" s="26">
        <v>12.556276526982987</v>
      </c>
      <c r="P231" s="26">
        <v>2.2743018851229957</v>
      </c>
      <c r="Q231" s="26">
        <v>1.1528234148492142</v>
      </c>
      <c r="R231" s="26">
        <v>9.142840504337109</v>
      </c>
      <c r="S231" s="26">
        <v>6.955330657032745</v>
      </c>
      <c r="T231" s="26">
        <v>12.51915215035925</v>
      </c>
      <c r="U231" s="26">
        <v>2.0384093397151535</v>
      </c>
      <c r="V231" s="2">
        <v>50.74554895914614</v>
      </c>
      <c r="W231" s="27">
        <v>75.14845441500745</v>
      </c>
      <c r="X231" s="28">
        <v>7.594491066389098</v>
      </c>
      <c r="Y231" s="4">
        <v>82.74294548139655</v>
      </c>
    </row>
    <row r="232" spans="1:25" ht="15">
      <c r="A232" s="36">
        <v>2019</v>
      </c>
      <c r="B232" s="37">
        <v>5</v>
      </c>
      <c r="C232" s="37" t="s">
        <v>145</v>
      </c>
      <c r="D232" s="37" t="s">
        <v>149</v>
      </c>
      <c r="E232" s="34" t="s">
        <v>293</v>
      </c>
      <c r="F232" s="37" t="s">
        <v>147</v>
      </c>
      <c r="G232" s="38" t="s">
        <v>161</v>
      </c>
      <c r="H232" s="25">
        <v>75.05265120220803</v>
      </c>
      <c r="I232" s="26">
        <v>0</v>
      </c>
      <c r="J232" s="2">
        <v>75.05265120220803</v>
      </c>
      <c r="K232" s="25">
        <v>14.737463144983472</v>
      </c>
      <c r="L232" s="26">
        <v>5.609282213318931</v>
      </c>
      <c r="M232" s="2">
        <v>20.346745358302403</v>
      </c>
      <c r="N232" s="25">
        <v>6.527770285024753</v>
      </c>
      <c r="O232" s="26">
        <v>41.04260344824439</v>
      </c>
      <c r="P232" s="26">
        <v>6.151638912053317</v>
      </c>
      <c r="Q232" s="26">
        <v>5.434078610251339</v>
      </c>
      <c r="R232" s="26">
        <v>22.938233893535056</v>
      </c>
      <c r="S232" s="26">
        <v>17.794594683712557</v>
      </c>
      <c r="T232" s="26">
        <v>30.047025271030922</v>
      </c>
      <c r="U232" s="26">
        <v>5.867615922316921</v>
      </c>
      <c r="V232" s="2">
        <v>135.8035480282099</v>
      </c>
      <c r="W232" s="27">
        <v>231.2029445887203</v>
      </c>
      <c r="X232" s="28">
        <v>23.36533327397735</v>
      </c>
      <c r="Y232" s="4">
        <v>254.56827786269764</v>
      </c>
    </row>
    <row r="233" spans="1:25" ht="15">
      <c r="A233" s="36">
        <v>2019</v>
      </c>
      <c r="B233" s="37">
        <v>5</v>
      </c>
      <c r="C233" s="37" t="s">
        <v>145</v>
      </c>
      <c r="D233" s="37" t="s">
        <v>155</v>
      </c>
      <c r="E233" s="34" t="s">
        <v>294</v>
      </c>
      <c r="F233" s="37" t="s">
        <v>147</v>
      </c>
      <c r="G233" s="38" t="s">
        <v>162</v>
      </c>
      <c r="H233" s="25">
        <v>72.38491116152376</v>
      </c>
      <c r="I233" s="26">
        <v>0</v>
      </c>
      <c r="J233" s="2">
        <v>72.38491116152376</v>
      </c>
      <c r="K233" s="25">
        <v>6.8156685874442084</v>
      </c>
      <c r="L233" s="26">
        <v>12.011278848998117</v>
      </c>
      <c r="M233" s="2">
        <v>18.826947436442325</v>
      </c>
      <c r="N233" s="25">
        <v>22.711833531550766</v>
      </c>
      <c r="O233" s="26">
        <v>26.71646476655006</v>
      </c>
      <c r="P233" s="26">
        <v>4.410245870885772</v>
      </c>
      <c r="Q233" s="26">
        <v>3.1582400776749706</v>
      </c>
      <c r="R233" s="26">
        <v>17.810903991851372</v>
      </c>
      <c r="S233" s="26">
        <v>16.7865450169509</v>
      </c>
      <c r="T233" s="26">
        <v>30.32648561092709</v>
      </c>
      <c r="U233" s="26">
        <v>5.503121375975132</v>
      </c>
      <c r="V233" s="2">
        <v>127.42382804644215</v>
      </c>
      <c r="W233" s="27">
        <v>218.63568664440822</v>
      </c>
      <c r="X233" s="28">
        <v>22.095288149928148</v>
      </c>
      <c r="Y233" s="4">
        <v>240.73097479433636</v>
      </c>
    </row>
    <row r="234" spans="1:25" ht="15">
      <c r="A234" s="36">
        <v>2019</v>
      </c>
      <c r="B234" s="37">
        <v>5</v>
      </c>
      <c r="C234" s="37" t="s">
        <v>145</v>
      </c>
      <c r="D234" s="37" t="s">
        <v>155</v>
      </c>
      <c r="E234" s="34" t="s">
        <v>295</v>
      </c>
      <c r="F234" s="37" t="s">
        <v>147</v>
      </c>
      <c r="G234" s="38" t="s">
        <v>163</v>
      </c>
      <c r="H234" s="25">
        <v>8.72371471440472</v>
      </c>
      <c r="I234" s="26">
        <v>2.9554309912828813</v>
      </c>
      <c r="J234" s="2">
        <v>11.679145705687601</v>
      </c>
      <c r="K234" s="25">
        <v>20.538395379487778</v>
      </c>
      <c r="L234" s="26">
        <v>54.7892855275489</v>
      </c>
      <c r="M234" s="2">
        <v>75.32768090703668</v>
      </c>
      <c r="N234" s="25">
        <v>8.841872682305155</v>
      </c>
      <c r="O234" s="26">
        <v>53.73153221052176</v>
      </c>
      <c r="P234" s="26">
        <v>3.911016874794149</v>
      </c>
      <c r="Q234" s="26">
        <v>2.1920659310717685</v>
      </c>
      <c r="R234" s="26">
        <v>15.847640178008573</v>
      </c>
      <c r="S234" s="26">
        <v>14.96819784369874</v>
      </c>
      <c r="T234" s="26">
        <v>20.3119895184885</v>
      </c>
      <c r="U234" s="26">
        <v>3.9201390238810356</v>
      </c>
      <c r="V234" s="2">
        <v>123.72444242091946</v>
      </c>
      <c r="W234" s="27">
        <v>210.73126903364374</v>
      </c>
      <c r="X234" s="28">
        <v>21.296468956553355</v>
      </c>
      <c r="Y234" s="4">
        <v>232.0277379901971</v>
      </c>
    </row>
    <row r="235" spans="1:25" ht="15">
      <c r="A235" s="36">
        <v>2019</v>
      </c>
      <c r="B235" s="37">
        <v>5</v>
      </c>
      <c r="C235" s="37" t="s">
        <v>145</v>
      </c>
      <c r="D235" s="37" t="s">
        <v>155</v>
      </c>
      <c r="E235" s="34" t="s">
        <v>296</v>
      </c>
      <c r="F235" s="37" t="s">
        <v>147</v>
      </c>
      <c r="G235" s="38" t="s">
        <v>164</v>
      </c>
      <c r="H235" s="25">
        <v>17.29607877268289</v>
      </c>
      <c r="I235" s="26">
        <v>0</v>
      </c>
      <c r="J235" s="2">
        <v>17.29607877268289</v>
      </c>
      <c r="K235" s="25">
        <v>12.091034594392484</v>
      </c>
      <c r="L235" s="26">
        <v>19.612352123840125</v>
      </c>
      <c r="M235" s="2">
        <v>31.70338671823261</v>
      </c>
      <c r="N235" s="25">
        <v>2.220881353666719</v>
      </c>
      <c r="O235" s="26">
        <v>12.727586585907302</v>
      </c>
      <c r="P235" s="26">
        <v>2.50023937196645</v>
      </c>
      <c r="Q235" s="26">
        <v>1.4636491397806477</v>
      </c>
      <c r="R235" s="26">
        <v>14.23575890023358</v>
      </c>
      <c r="S235" s="26">
        <v>10.617550590003876</v>
      </c>
      <c r="T235" s="26">
        <v>22.802547833285413</v>
      </c>
      <c r="U235" s="26">
        <v>2.779826035758466</v>
      </c>
      <c r="V235" s="2">
        <v>69.34803317319916</v>
      </c>
      <c r="W235" s="27">
        <v>118.34749866411465</v>
      </c>
      <c r="X235" s="28">
        <v>11.960179629090876</v>
      </c>
      <c r="Y235" s="4">
        <v>130.30767829320553</v>
      </c>
    </row>
    <row r="236" spans="1:25" ht="15">
      <c r="A236" s="36">
        <v>2019</v>
      </c>
      <c r="B236" s="37">
        <v>5</v>
      </c>
      <c r="C236" s="37" t="s">
        <v>145</v>
      </c>
      <c r="D236" s="37" t="s">
        <v>155</v>
      </c>
      <c r="E236" s="34" t="s">
        <v>297</v>
      </c>
      <c r="F236" s="37" t="s">
        <v>147</v>
      </c>
      <c r="G236" s="38" t="s">
        <v>165</v>
      </c>
      <c r="H236" s="25">
        <v>21.549322131318668</v>
      </c>
      <c r="I236" s="26">
        <v>0</v>
      </c>
      <c r="J236" s="2">
        <v>21.549322131318668</v>
      </c>
      <c r="K236" s="25">
        <v>1.15030799549214</v>
      </c>
      <c r="L236" s="26">
        <v>8.919563436540152</v>
      </c>
      <c r="M236" s="2">
        <v>10.069871432032292</v>
      </c>
      <c r="N236" s="25">
        <v>3.181078383245154</v>
      </c>
      <c r="O236" s="26">
        <v>10.376562988082213</v>
      </c>
      <c r="P236" s="26">
        <v>3.63326444996859</v>
      </c>
      <c r="Q236" s="26">
        <v>2.1108255896585977</v>
      </c>
      <c r="R236" s="26">
        <v>12.580500930348444</v>
      </c>
      <c r="S236" s="26">
        <v>10.484002506336434</v>
      </c>
      <c r="T236" s="26">
        <v>22.960046393130867</v>
      </c>
      <c r="U236" s="26">
        <v>3.6009037741794376</v>
      </c>
      <c r="V236" s="2">
        <v>68.92717841782708</v>
      </c>
      <c r="W236" s="27">
        <v>100.54637198117804</v>
      </c>
      <c r="X236" s="28">
        <v>10.161200658917709</v>
      </c>
      <c r="Y236" s="4">
        <v>110.70757264009575</v>
      </c>
    </row>
    <row r="237" spans="1:25" ht="15">
      <c r="A237" s="36">
        <v>2019</v>
      </c>
      <c r="B237" s="37">
        <v>5</v>
      </c>
      <c r="C237" s="37" t="s">
        <v>145</v>
      </c>
      <c r="D237" s="37" t="s">
        <v>153</v>
      </c>
      <c r="E237" s="34" t="s">
        <v>298</v>
      </c>
      <c r="F237" s="37" t="s">
        <v>147</v>
      </c>
      <c r="G237" s="38" t="s">
        <v>166</v>
      </c>
      <c r="H237" s="25">
        <v>94.06048885910563</v>
      </c>
      <c r="I237" s="26">
        <v>0</v>
      </c>
      <c r="J237" s="2">
        <v>94.06048885910563</v>
      </c>
      <c r="K237" s="25">
        <v>8.484916018002139</v>
      </c>
      <c r="L237" s="26">
        <v>12.595214704746766</v>
      </c>
      <c r="M237" s="2">
        <v>21.080130722748905</v>
      </c>
      <c r="N237" s="25">
        <v>20.000244767139595</v>
      </c>
      <c r="O237" s="26">
        <v>32.160880560814064</v>
      </c>
      <c r="P237" s="26">
        <v>5.0944100965710595</v>
      </c>
      <c r="Q237" s="26">
        <v>4.063451147315393</v>
      </c>
      <c r="R237" s="26">
        <v>19.12652700028219</v>
      </c>
      <c r="S237" s="26">
        <v>18.12422037602384</v>
      </c>
      <c r="T237" s="26">
        <v>33.601225433797104</v>
      </c>
      <c r="U237" s="26">
        <v>6.121007213257964</v>
      </c>
      <c r="V237" s="2">
        <v>138.2919533590729</v>
      </c>
      <c r="W237" s="27">
        <v>253.43257294092743</v>
      </c>
      <c r="X237" s="28">
        <v>25.61185592227066</v>
      </c>
      <c r="Y237" s="4">
        <v>279.0444288631981</v>
      </c>
    </row>
    <row r="238" spans="1:25" ht="15">
      <c r="A238" s="36">
        <v>2019</v>
      </c>
      <c r="B238" s="37">
        <v>5</v>
      </c>
      <c r="C238" s="37" t="s">
        <v>145</v>
      </c>
      <c r="D238" s="37" t="s">
        <v>155</v>
      </c>
      <c r="E238" s="34" t="s">
        <v>299</v>
      </c>
      <c r="F238" s="37" t="s">
        <v>147</v>
      </c>
      <c r="G238" s="38" t="s">
        <v>167</v>
      </c>
      <c r="H238" s="25">
        <v>61.572335627979854</v>
      </c>
      <c r="I238" s="26">
        <v>0</v>
      </c>
      <c r="J238" s="2">
        <v>61.57233562797986</v>
      </c>
      <c r="K238" s="25">
        <v>13.298505781915928</v>
      </c>
      <c r="L238" s="26">
        <v>12.073045632567343</v>
      </c>
      <c r="M238" s="2">
        <v>25.37155141448327</v>
      </c>
      <c r="N238" s="25">
        <v>11.194623934842776</v>
      </c>
      <c r="O238" s="26">
        <v>70.55508844068727</v>
      </c>
      <c r="P238" s="26">
        <v>9.875548409564088</v>
      </c>
      <c r="Q238" s="26">
        <v>7.566999361439306</v>
      </c>
      <c r="R238" s="26">
        <v>35.17939130125457</v>
      </c>
      <c r="S238" s="26">
        <v>25.540415692313804</v>
      </c>
      <c r="T238" s="26">
        <v>38.407790414449856</v>
      </c>
      <c r="U238" s="26">
        <v>10.111749514040437</v>
      </c>
      <c r="V238" s="2">
        <v>208.4315871192952</v>
      </c>
      <c r="W238" s="27">
        <v>295.37547416175835</v>
      </c>
      <c r="X238" s="28">
        <v>29.850599373423236</v>
      </c>
      <c r="Y238" s="4">
        <v>325.22607353518157</v>
      </c>
    </row>
    <row r="239" spans="1:25" ht="15">
      <c r="A239" s="36">
        <v>2019</v>
      </c>
      <c r="B239" s="37">
        <v>5</v>
      </c>
      <c r="C239" s="37" t="s">
        <v>145</v>
      </c>
      <c r="D239" s="37" t="s">
        <v>155</v>
      </c>
      <c r="E239" s="34" t="s">
        <v>300</v>
      </c>
      <c r="F239" s="37" t="s">
        <v>147</v>
      </c>
      <c r="G239" s="38" t="s">
        <v>168</v>
      </c>
      <c r="H239" s="25">
        <v>89.50529458291327</v>
      </c>
      <c r="I239" s="26">
        <v>0</v>
      </c>
      <c r="J239" s="2">
        <v>89.50529458291327</v>
      </c>
      <c r="K239" s="25">
        <v>5.005546474024019</v>
      </c>
      <c r="L239" s="26">
        <v>26.43057361389049</v>
      </c>
      <c r="M239" s="2">
        <v>31.43612008791451</v>
      </c>
      <c r="N239" s="25">
        <v>7.194734102754277</v>
      </c>
      <c r="O239" s="26">
        <v>29.771801863061622</v>
      </c>
      <c r="P239" s="26">
        <v>5.704410056256879</v>
      </c>
      <c r="Q239" s="26">
        <v>4.316721482257109</v>
      </c>
      <c r="R239" s="26">
        <v>27.30513230335741</v>
      </c>
      <c r="S239" s="26">
        <v>16.906122153331705</v>
      </c>
      <c r="T239" s="26">
        <v>29.508970991304736</v>
      </c>
      <c r="U239" s="26">
        <v>5.993575028180751</v>
      </c>
      <c r="V239" s="2">
        <v>126.7014558537199</v>
      </c>
      <c r="W239" s="27">
        <v>247.64287052454767</v>
      </c>
      <c r="X239" s="28">
        <v>25.02674942602121</v>
      </c>
      <c r="Y239" s="4">
        <v>272.66961995056886</v>
      </c>
    </row>
    <row r="240" spans="1:25" ht="15">
      <c r="A240" s="36">
        <v>2019</v>
      </c>
      <c r="B240" s="37">
        <v>5</v>
      </c>
      <c r="C240" s="37" t="s">
        <v>145</v>
      </c>
      <c r="D240" s="37" t="s">
        <v>155</v>
      </c>
      <c r="E240" s="34" t="s">
        <v>301</v>
      </c>
      <c r="F240" s="37" t="s">
        <v>147</v>
      </c>
      <c r="G240" s="38" t="s">
        <v>169</v>
      </c>
      <c r="H240" s="25">
        <v>48.580212838287444</v>
      </c>
      <c r="I240" s="26">
        <v>0</v>
      </c>
      <c r="J240" s="2">
        <v>48.580212838287444</v>
      </c>
      <c r="K240" s="25">
        <v>4.33518491561273</v>
      </c>
      <c r="L240" s="26">
        <v>5.6854654220329826</v>
      </c>
      <c r="M240" s="2">
        <v>10.020650337645712</v>
      </c>
      <c r="N240" s="25">
        <v>5.149749702761921</v>
      </c>
      <c r="O240" s="26">
        <v>7.6822073400253865</v>
      </c>
      <c r="P240" s="26">
        <v>2.57141837597273</v>
      </c>
      <c r="Q240" s="26">
        <v>1.919605459038386</v>
      </c>
      <c r="R240" s="26">
        <v>12.231763646088957</v>
      </c>
      <c r="S240" s="26">
        <v>9.738196158629146</v>
      </c>
      <c r="T240" s="26">
        <v>20.349149414759296</v>
      </c>
      <c r="U240" s="26">
        <v>2.6706808100284474</v>
      </c>
      <c r="V240" s="2">
        <v>62.31276494325695</v>
      </c>
      <c r="W240" s="27">
        <v>120.91362811919011</v>
      </c>
      <c r="X240" s="28">
        <v>12.219512186228872</v>
      </c>
      <c r="Y240" s="4">
        <v>133.13314030541898</v>
      </c>
    </row>
    <row r="241" spans="1:25" ht="15">
      <c r="A241" s="36">
        <v>2019</v>
      </c>
      <c r="B241" s="37">
        <v>5</v>
      </c>
      <c r="C241" s="37" t="s">
        <v>145</v>
      </c>
      <c r="D241" s="37" t="s">
        <v>146</v>
      </c>
      <c r="E241" s="34" t="s">
        <v>302</v>
      </c>
      <c r="F241" s="37" t="s">
        <v>147</v>
      </c>
      <c r="G241" s="38" t="s">
        <v>170</v>
      </c>
      <c r="H241" s="25">
        <v>24.261330860910554</v>
      </c>
      <c r="I241" s="26">
        <v>0.726519290957814</v>
      </c>
      <c r="J241" s="2">
        <v>24.98785015186837</v>
      </c>
      <c r="K241" s="25">
        <v>3.8798363399523734</v>
      </c>
      <c r="L241" s="26">
        <v>5.949247002775053</v>
      </c>
      <c r="M241" s="2">
        <v>9.829083342727426</v>
      </c>
      <c r="N241" s="25">
        <v>5.039919243365698</v>
      </c>
      <c r="O241" s="26">
        <v>17.156742333944162</v>
      </c>
      <c r="P241" s="26">
        <v>3.4473512621069395</v>
      </c>
      <c r="Q241" s="26">
        <v>1.7797971891395155</v>
      </c>
      <c r="R241" s="26">
        <v>19.454296765243967</v>
      </c>
      <c r="S241" s="26">
        <v>11.596702967450877</v>
      </c>
      <c r="T241" s="26">
        <v>21.97961971290177</v>
      </c>
      <c r="U241" s="26">
        <v>4.394028945094352</v>
      </c>
      <c r="V241" s="2">
        <v>84.84845029827602</v>
      </c>
      <c r="W241" s="27">
        <v>119.66538379287181</v>
      </c>
      <c r="X241" s="28">
        <v>12.093365035695138</v>
      </c>
      <c r="Y241" s="4">
        <v>131.75874882856695</v>
      </c>
    </row>
    <row r="242" spans="1:25" ht="15">
      <c r="A242" s="36">
        <v>2019</v>
      </c>
      <c r="B242" s="37">
        <v>5</v>
      </c>
      <c r="C242" s="37" t="s">
        <v>145</v>
      </c>
      <c r="D242" s="37" t="s">
        <v>153</v>
      </c>
      <c r="E242" s="34" t="s">
        <v>303</v>
      </c>
      <c r="F242" s="37" t="s">
        <v>147</v>
      </c>
      <c r="G242" s="38" t="s">
        <v>171</v>
      </c>
      <c r="H242" s="25">
        <v>449.3838387573518</v>
      </c>
      <c r="I242" s="26">
        <v>0</v>
      </c>
      <c r="J242" s="2">
        <v>449.3838387573518</v>
      </c>
      <c r="K242" s="25">
        <v>33.87578281543999</v>
      </c>
      <c r="L242" s="26">
        <v>36.536060586827446</v>
      </c>
      <c r="M242" s="2">
        <v>70.41184340226744</v>
      </c>
      <c r="N242" s="25">
        <v>13.368209970247495</v>
      </c>
      <c r="O242" s="26">
        <v>52.72514135172783</v>
      </c>
      <c r="P242" s="26">
        <v>11.22791207930021</v>
      </c>
      <c r="Q242" s="26">
        <v>10.442207275808752</v>
      </c>
      <c r="R242" s="26">
        <v>43.30947473681464</v>
      </c>
      <c r="S242" s="26">
        <v>39.125224194933786</v>
      </c>
      <c r="T242" s="26">
        <v>68.99418829416508</v>
      </c>
      <c r="U242" s="26">
        <v>10.13982361252587</v>
      </c>
      <c r="V242" s="2">
        <v>249.33215765157237</v>
      </c>
      <c r="W242" s="27">
        <v>769.1278398111916</v>
      </c>
      <c r="X242" s="28">
        <v>77.727936755889</v>
      </c>
      <c r="Y242" s="4">
        <v>846.8557765670806</v>
      </c>
    </row>
    <row r="243" spans="1:25" ht="15">
      <c r="A243" s="36">
        <v>2019</v>
      </c>
      <c r="B243" s="37">
        <v>5</v>
      </c>
      <c r="C243" s="37" t="s">
        <v>145</v>
      </c>
      <c r="D243" s="37" t="s">
        <v>155</v>
      </c>
      <c r="E243" s="34" t="s">
        <v>304</v>
      </c>
      <c r="F243" s="37" t="s">
        <v>147</v>
      </c>
      <c r="G243" s="38" t="s">
        <v>172</v>
      </c>
      <c r="H243" s="25">
        <v>119.09663382439422</v>
      </c>
      <c r="I243" s="26">
        <v>4.8943179641252215</v>
      </c>
      <c r="J243" s="2">
        <v>123.99095178851944</v>
      </c>
      <c r="K243" s="25">
        <v>1.334780357199122</v>
      </c>
      <c r="L243" s="26">
        <v>15.259983784222918</v>
      </c>
      <c r="M243" s="2">
        <v>16.59476414142204</v>
      </c>
      <c r="N243" s="25">
        <v>2.8793216309505443</v>
      </c>
      <c r="O243" s="26">
        <v>11.463876341485356</v>
      </c>
      <c r="P243" s="26">
        <v>2.7458434013265727</v>
      </c>
      <c r="Q243" s="26">
        <v>1.5124685945780987</v>
      </c>
      <c r="R243" s="26">
        <v>13.355882991912695</v>
      </c>
      <c r="S243" s="26">
        <v>9.884720269231972</v>
      </c>
      <c r="T243" s="26">
        <v>16.276857489481056</v>
      </c>
      <c r="U243" s="26">
        <v>3.191756619478931</v>
      </c>
      <c r="V243" s="2">
        <v>61.310721470304976</v>
      </c>
      <c r="W243" s="27">
        <v>201.89643740024644</v>
      </c>
      <c r="X243" s="28">
        <v>20.403621705522237</v>
      </c>
      <c r="Y243" s="4">
        <v>222.30005910576867</v>
      </c>
    </row>
    <row r="244" spans="1:25" ht="15">
      <c r="A244" s="36">
        <v>2019</v>
      </c>
      <c r="B244" s="37">
        <v>5</v>
      </c>
      <c r="C244" s="37" t="s">
        <v>145</v>
      </c>
      <c r="D244" s="37" t="s">
        <v>146</v>
      </c>
      <c r="E244" s="34" t="s">
        <v>305</v>
      </c>
      <c r="F244" s="37" t="s">
        <v>147</v>
      </c>
      <c r="G244" s="38" t="s">
        <v>173</v>
      </c>
      <c r="H244" s="25">
        <v>42.43401210028515</v>
      </c>
      <c r="I244" s="26">
        <v>0.6713043271849983</v>
      </c>
      <c r="J244" s="2">
        <v>43.10531642747015</v>
      </c>
      <c r="K244" s="25">
        <v>5.329393984213519</v>
      </c>
      <c r="L244" s="26">
        <v>12.466538139504548</v>
      </c>
      <c r="M244" s="2">
        <v>17.795932123718067</v>
      </c>
      <c r="N244" s="25">
        <v>7.261316371387051</v>
      </c>
      <c r="O244" s="26">
        <v>30.792416530029158</v>
      </c>
      <c r="P244" s="26">
        <v>5.208673434409712</v>
      </c>
      <c r="Q244" s="26">
        <v>2.604693596936284</v>
      </c>
      <c r="R244" s="26">
        <v>25.12695040603549</v>
      </c>
      <c r="S244" s="26">
        <v>17.93758859868124</v>
      </c>
      <c r="T244" s="26">
        <v>32.732162761875266</v>
      </c>
      <c r="U244" s="26">
        <v>5.609270413067286</v>
      </c>
      <c r="V244" s="2">
        <v>127.2730599309278</v>
      </c>
      <c r="W244" s="27">
        <v>188.17430848211603</v>
      </c>
      <c r="X244" s="28">
        <v>19.01686622785155</v>
      </c>
      <c r="Y244" s="4">
        <v>207.19117470996758</v>
      </c>
    </row>
    <row r="245" spans="1:25" ht="15">
      <c r="A245" s="36">
        <v>2019</v>
      </c>
      <c r="B245" s="37">
        <v>5</v>
      </c>
      <c r="C245" s="37" t="s">
        <v>174</v>
      </c>
      <c r="D245" s="37" t="s">
        <v>175</v>
      </c>
      <c r="E245" s="34" t="s">
        <v>306</v>
      </c>
      <c r="F245" s="37" t="s">
        <v>176</v>
      </c>
      <c r="G245" s="38" t="s">
        <v>177</v>
      </c>
      <c r="H245" s="25">
        <v>635.2850357621573</v>
      </c>
      <c r="I245" s="26">
        <v>11.484607373851304</v>
      </c>
      <c r="J245" s="2">
        <v>646.7696431360087</v>
      </c>
      <c r="K245" s="25">
        <v>112.36429122546265</v>
      </c>
      <c r="L245" s="26">
        <v>168.28025497791384</v>
      </c>
      <c r="M245" s="2">
        <v>280.6445462033765</v>
      </c>
      <c r="N245" s="25">
        <v>96.16776088990832</v>
      </c>
      <c r="O245" s="26">
        <v>534.8339112857093</v>
      </c>
      <c r="P245" s="26">
        <v>70.40789166163563</v>
      </c>
      <c r="Q245" s="26">
        <v>84.94021497706736</v>
      </c>
      <c r="R245" s="26">
        <v>162.7912356392621</v>
      </c>
      <c r="S245" s="26">
        <v>208.39217020924949</v>
      </c>
      <c r="T245" s="26">
        <v>318.1864217894978</v>
      </c>
      <c r="U245" s="26">
        <v>59.48477750471359</v>
      </c>
      <c r="V245" s="2">
        <v>1535.2042370203649</v>
      </c>
      <c r="W245" s="27">
        <v>2462.6184263597497</v>
      </c>
      <c r="X245" s="28">
        <v>248.87183231722085</v>
      </c>
      <c r="Y245" s="4">
        <v>2711.4902586769704</v>
      </c>
    </row>
    <row r="246" spans="1:25" ht="15">
      <c r="A246" s="36">
        <v>2019</v>
      </c>
      <c r="B246" s="37">
        <v>5</v>
      </c>
      <c r="C246" s="37" t="s">
        <v>174</v>
      </c>
      <c r="D246" s="37" t="s">
        <v>178</v>
      </c>
      <c r="E246" s="34" t="s">
        <v>307</v>
      </c>
      <c r="F246" s="37" t="s">
        <v>176</v>
      </c>
      <c r="G246" s="38" t="s">
        <v>179</v>
      </c>
      <c r="H246" s="25">
        <v>54.87729515133982</v>
      </c>
      <c r="I246" s="26">
        <v>0</v>
      </c>
      <c r="J246" s="2">
        <v>54.877295151339816</v>
      </c>
      <c r="K246" s="25">
        <v>4.871789368807989</v>
      </c>
      <c r="L246" s="26">
        <v>19.031660959271615</v>
      </c>
      <c r="M246" s="2">
        <v>23.903450328079604</v>
      </c>
      <c r="N246" s="25">
        <v>9.435196007692351</v>
      </c>
      <c r="O246" s="26">
        <v>68.7193260812872</v>
      </c>
      <c r="P246" s="26">
        <v>8.379937143554075</v>
      </c>
      <c r="Q246" s="26">
        <v>5.3008973375712145</v>
      </c>
      <c r="R246" s="26">
        <v>22.084727477979452</v>
      </c>
      <c r="S246" s="26">
        <v>26.421273219290555</v>
      </c>
      <c r="T246" s="26">
        <v>59.65272675187173</v>
      </c>
      <c r="U246" s="26">
        <v>6.7143499439513645</v>
      </c>
      <c r="V246" s="2">
        <v>206.7084141788285</v>
      </c>
      <c r="W246" s="27">
        <v>285.4891596582479</v>
      </c>
      <c r="X246" s="28">
        <v>28.85149002166307</v>
      </c>
      <c r="Y246" s="4">
        <v>314.340649679911</v>
      </c>
    </row>
    <row r="247" spans="1:25" ht="15">
      <c r="A247" s="36">
        <v>2019</v>
      </c>
      <c r="B247" s="37">
        <v>5</v>
      </c>
      <c r="C247" s="37" t="s">
        <v>174</v>
      </c>
      <c r="D247" s="37" t="s">
        <v>175</v>
      </c>
      <c r="E247" s="34" t="s">
        <v>308</v>
      </c>
      <c r="F247" s="37" t="s">
        <v>176</v>
      </c>
      <c r="G247" s="38" t="s">
        <v>180</v>
      </c>
      <c r="H247" s="25">
        <v>622.2873905017027</v>
      </c>
      <c r="I247" s="26">
        <v>8.216068889707458</v>
      </c>
      <c r="J247" s="2">
        <v>630.5034593914102</v>
      </c>
      <c r="K247" s="25">
        <v>41.99902903998128</v>
      </c>
      <c r="L247" s="26">
        <v>53.92992458858069</v>
      </c>
      <c r="M247" s="2">
        <v>95.92895362856197</v>
      </c>
      <c r="N247" s="25">
        <v>28.37961217035355</v>
      </c>
      <c r="O247" s="26">
        <v>137.83673218746307</v>
      </c>
      <c r="P247" s="26">
        <v>21.94440571627654</v>
      </c>
      <c r="Q247" s="26">
        <v>16.63356442834364</v>
      </c>
      <c r="R247" s="26">
        <v>60.97838606958031</v>
      </c>
      <c r="S247" s="26">
        <v>59.672591691755834</v>
      </c>
      <c r="T247" s="26">
        <v>79.60277415898221</v>
      </c>
      <c r="U247" s="26">
        <v>17.216121558665613</v>
      </c>
      <c r="V247" s="2">
        <v>422.26414756589185</v>
      </c>
      <c r="W247" s="27">
        <v>1148.696560585864</v>
      </c>
      <c r="X247" s="28">
        <v>116.0870915893026</v>
      </c>
      <c r="Y247" s="4">
        <v>1264.7836521751667</v>
      </c>
    </row>
    <row r="248" spans="1:25" ht="15">
      <c r="A248" s="36">
        <v>2019</v>
      </c>
      <c r="B248" s="37">
        <v>5</v>
      </c>
      <c r="C248" s="37" t="s">
        <v>174</v>
      </c>
      <c r="D248" s="37" t="s">
        <v>175</v>
      </c>
      <c r="E248" s="34" t="s">
        <v>309</v>
      </c>
      <c r="F248" s="37" t="s">
        <v>176</v>
      </c>
      <c r="G248" s="38" t="s">
        <v>181</v>
      </c>
      <c r="H248" s="25">
        <v>291.0815574642646</v>
      </c>
      <c r="I248" s="26">
        <v>4.473224805056077</v>
      </c>
      <c r="J248" s="2">
        <v>295.5547822693207</v>
      </c>
      <c r="K248" s="25">
        <v>16.217032956958317</v>
      </c>
      <c r="L248" s="26">
        <v>58.16828601791764</v>
      </c>
      <c r="M248" s="2">
        <v>74.38531897487596</v>
      </c>
      <c r="N248" s="25">
        <v>35.32445077375516</v>
      </c>
      <c r="O248" s="26">
        <v>132.48432369634475</v>
      </c>
      <c r="P248" s="26">
        <v>28.917208168948672</v>
      </c>
      <c r="Q248" s="26">
        <v>27.755223813988867</v>
      </c>
      <c r="R248" s="26">
        <v>68.69994207805875</v>
      </c>
      <c r="S248" s="26">
        <v>71.2423881197637</v>
      </c>
      <c r="T248" s="26">
        <v>126.77113716284131</v>
      </c>
      <c r="U248" s="26">
        <v>26.566692850223085</v>
      </c>
      <c r="V248" s="2">
        <v>517.7613171082194</v>
      </c>
      <c r="W248" s="27">
        <v>887.701418352416</v>
      </c>
      <c r="X248" s="28">
        <v>89.71096590620402</v>
      </c>
      <c r="Y248" s="4">
        <v>977.41238425862</v>
      </c>
    </row>
    <row r="249" spans="1:25" ht="15">
      <c r="A249" s="36">
        <v>2019</v>
      </c>
      <c r="B249" s="37">
        <v>5</v>
      </c>
      <c r="C249" s="37" t="s">
        <v>174</v>
      </c>
      <c r="D249" s="37" t="s">
        <v>182</v>
      </c>
      <c r="E249" s="34" t="s">
        <v>310</v>
      </c>
      <c r="F249" s="37" t="s">
        <v>176</v>
      </c>
      <c r="G249" s="38" t="s">
        <v>183</v>
      </c>
      <c r="H249" s="25">
        <v>1.4920403936984292</v>
      </c>
      <c r="I249" s="26">
        <v>0</v>
      </c>
      <c r="J249" s="2">
        <v>1.4920403936984292</v>
      </c>
      <c r="K249" s="25">
        <v>0.7161728330739778</v>
      </c>
      <c r="L249" s="26">
        <v>3.2517560234803558</v>
      </c>
      <c r="M249" s="2">
        <v>3.9679288565543334</v>
      </c>
      <c r="N249" s="25">
        <v>1.7224209793425396</v>
      </c>
      <c r="O249" s="26">
        <v>9.795674161770199</v>
      </c>
      <c r="P249" s="26">
        <v>1.6380832700528525</v>
      </c>
      <c r="Q249" s="26">
        <v>0.7465841330998062</v>
      </c>
      <c r="R249" s="26">
        <v>3.305802103295845</v>
      </c>
      <c r="S249" s="26">
        <v>6.6289152826966005</v>
      </c>
      <c r="T249" s="26">
        <v>18.260956578268413</v>
      </c>
      <c r="U249" s="26">
        <v>1.3867798954470005</v>
      </c>
      <c r="V249" s="2">
        <v>43.485212241938974</v>
      </c>
      <c r="W249" s="27">
        <v>48.945181492191736</v>
      </c>
      <c r="X249" s="28">
        <v>4.94639249819689</v>
      </c>
      <c r="Y249" s="4">
        <v>53.89157399038863</v>
      </c>
    </row>
    <row r="250" spans="1:25" ht="15">
      <c r="A250" s="36">
        <v>2019</v>
      </c>
      <c r="B250" s="37">
        <v>5</v>
      </c>
      <c r="C250" s="37" t="s">
        <v>174</v>
      </c>
      <c r="D250" s="37" t="s">
        <v>175</v>
      </c>
      <c r="E250" s="34" t="s">
        <v>311</v>
      </c>
      <c r="F250" s="37" t="s">
        <v>176</v>
      </c>
      <c r="G250" s="38" t="s">
        <v>184</v>
      </c>
      <c r="H250" s="25">
        <v>56.50676389704515</v>
      </c>
      <c r="I250" s="26">
        <v>34.74104743650997</v>
      </c>
      <c r="J250" s="2">
        <v>91.24781133355512</v>
      </c>
      <c r="K250" s="25">
        <v>2.3465980823299377</v>
      </c>
      <c r="L250" s="26">
        <v>14.370131081296236</v>
      </c>
      <c r="M250" s="2">
        <v>16.716729163626173</v>
      </c>
      <c r="N250" s="25">
        <v>9.24218089355156</v>
      </c>
      <c r="O250" s="26">
        <v>37.16905981086473</v>
      </c>
      <c r="P250" s="26">
        <v>4.634232657538706</v>
      </c>
      <c r="Q250" s="26">
        <v>3.4721067776059935</v>
      </c>
      <c r="R250" s="26">
        <v>11.503627087465267</v>
      </c>
      <c r="S250" s="26">
        <v>21.095883853764178</v>
      </c>
      <c r="T250" s="26">
        <v>44.2451954003783</v>
      </c>
      <c r="U250" s="26">
        <v>3.6916405524026468</v>
      </c>
      <c r="V250" s="2">
        <v>135.0539141073606</v>
      </c>
      <c r="W250" s="27">
        <v>243.0184546045419</v>
      </c>
      <c r="X250" s="28">
        <v>24.559406786388006</v>
      </c>
      <c r="Y250" s="4">
        <v>267.5778613909299</v>
      </c>
    </row>
    <row r="251" spans="1:25" ht="15">
      <c r="A251" s="36">
        <v>2019</v>
      </c>
      <c r="B251" s="37">
        <v>5</v>
      </c>
      <c r="C251" s="37" t="s">
        <v>174</v>
      </c>
      <c r="D251" s="37" t="s">
        <v>178</v>
      </c>
      <c r="E251" s="34" t="s">
        <v>312</v>
      </c>
      <c r="F251" s="37" t="s">
        <v>176</v>
      </c>
      <c r="G251" s="38" t="s">
        <v>185</v>
      </c>
      <c r="H251" s="25">
        <v>105.44099196553296</v>
      </c>
      <c r="I251" s="26">
        <v>0</v>
      </c>
      <c r="J251" s="2">
        <v>105.44099196553296</v>
      </c>
      <c r="K251" s="25">
        <v>9.424771811993384</v>
      </c>
      <c r="L251" s="26">
        <v>32.94662090663009</v>
      </c>
      <c r="M251" s="2">
        <v>42.371392718623476</v>
      </c>
      <c r="N251" s="25">
        <v>28.523707224229156</v>
      </c>
      <c r="O251" s="26">
        <v>105.54563076956737</v>
      </c>
      <c r="P251" s="26">
        <v>13.520694571054207</v>
      </c>
      <c r="Q251" s="26">
        <v>10.071607389498913</v>
      </c>
      <c r="R251" s="26">
        <v>35.42812113025032</v>
      </c>
      <c r="S251" s="26">
        <v>46.03618451362471</v>
      </c>
      <c r="T251" s="26">
        <v>108.59269323707892</v>
      </c>
      <c r="U251" s="26">
        <v>11.274857319752234</v>
      </c>
      <c r="V251" s="2">
        <v>358.9934617952582</v>
      </c>
      <c r="W251" s="27">
        <v>506.80584647941464</v>
      </c>
      <c r="X251" s="28">
        <v>51.21771985369308</v>
      </c>
      <c r="Y251" s="4">
        <v>558.0235663331077</v>
      </c>
    </row>
    <row r="252" spans="1:25" ht="15">
      <c r="A252" s="36">
        <v>2019</v>
      </c>
      <c r="B252" s="37">
        <v>5</v>
      </c>
      <c r="C252" s="37" t="s">
        <v>174</v>
      </c>
      <c r="D252" s="37" t="s">
        <v>178</v>
      </c>
      <c r="E252" s="34" t="s">
        <v>313</v>
      </c>
      <c r="F252" s="37" t="s">
        <v>176</v>
      </c>
      <c r="G252" s="38" t="s">
        <v>186</v>
      </c>
      <c r="H252" s="25">
        <v>64.4291459127434</v>
      </c>
      <c r="I252" s="26">
        <v>0</v>
      </c>
      <c r="J252" s="2">
        <v>64.4291459127434</v>
      </c>
      <c r="K252" s="25">
        <v>3.406577628319448</v>
      </c>
      <c r="L252" s="26">
        <v>15.048496581309648</v>
      </c>
      <c r="M252" s="2">
        <v>18.455074209629096</v>
      </c>
      <c r="N252" s="25">
        <v>11.390253985485963</v>
      </c>
      <c r="O252" s="26">
        <v>33.312463942716214</v>
      </c>
      <c r="P252" s="26">
        <v>5.903041735715845</v>
      </c>
      <c r="Q252" s="26">
        <v>3.5294823759350313</v>
      </c>
      <c r="R252" s="26">
        <v>15.087886083257361</v>
      </c>
      <c r="S252" s="26">
        <v>18.143997346793142</v>
      </c>
      <c r="T252" s="26">
        <v>49.65114578243934</v>
      </c>
      <c r="U252" s="26">
        <v>4.49904599217754</v>
      </c>
      <c r="V252" s="2">
        <v>141.51730369968902</v>
      </c>
      <c r="W252" s="27">
        <v>224.4015238220615</v>
      </c>
      <c r="X252" s="28">
        <v>22.67798285324536</v>
      </c>
      <c r="Y252" s="4">
        <v>247.07950667530687</v>
      </c>
    </row>
    <row r="253" spans="1:25" ht="15">
      <c r="A253" s="36">
        <v>2019</v>
      </c>
      <c r="B253" s="37">
        <v>5</v>
      </c>
      <c r="C253" s="37" t="s">
        <v>174</v>
      </c>
      <c r="D253" s="37" t="s">
        <v>178</v>
      </c>
      <c r="E253" s="34" t="s">
        <v>314</v>
      </c>
      <c r="F253" s="37" t="s">
        <v>176</v>
      </c>
      <c r="G253" s="38" t="s">
        <v>187</v>
      </c>
      <c r="H253" s="25">
        <v>43.72945325826598</v>
      </c>
      <c r="I253" s="26">
        <v>0</v>
      </c>
      <c r="J253" s="2">
        <v>43.72945325826598</v>
      </c>
      <c r="K253" s="25">
        <v>4.105852941818805</v>
      </c>
      <c r="L253" s="26">
        <v>19.135831185687984</v>
      </c>
      <c r="M253" s="2">
        <v>23.24168412750679</v>
      </c>
      <c r="N253" s="25">
        <v>11.512974726742916</v>
      </c>
      <c r="O253" s="26">
        <v>70.79425552463792</v>
      </c>
      <c r="P253" s="26">
        <v>8.094107685293176</v>
      </c>
      <c r="Q253" s="26">
        <v>4.782667250619216</v>
      </c>
      <c r="R253" s="26">
        <v>18.67496194642991</v>
      </c>
      <c r="S253" s="26">
        <v>28.970739249619495</v>
      </c>
      <c r="T253" s="26">
        <v>67.35949177584106</v>
      </c>
      <c r="U253" s="26">
        <v>5.420125843881289</v>
      </c>
      <c r="V253" s="2">
        <v>215.60930336677822</v>
      </c>
      <c r="W253" s="27">
        <v>282.580440752551</v>
      </c>
      <c r="X253" s="28">
        <v>28.557535448434418</v>
      </c>
      <c r="Y253" s="4">
        <v>311.1379762009854</v>
      </c>
    </row>
    <row r="254" spans="1:25" ht="15">
      <c r="A254" s="36">
        <v>2019</v>
      </c>
      <c r="B254" s="37">
        <v>5</v>
      </c>
      <c r="C254" s="37" t="s">
        <v>174</v>
      </c>
      <c r="D254" s="37" t="s">
        <v>175</v>
      </c>
      <c r="E254" s="34" t="s">
        <v>315</v>
      </c>
      <c r="F254" s="37" t="s">
        <v>176</v>
      </c>
      <c r="G254" s="38" t="s">
        <v>188</v>
      </c>
      <c r="H254" s="25">
        <v>773.2409808062299</v>
      </c>
      <c r="I254" s="26">
        <v>0</v>
      </c>
      <c r="J254" s="2">
        <v>773.2409808062299</v>
      </c>
      <c r="K254" s="25">
        <v>32.413447995561306</v>
      </c>
      <c r="L254" s="26">
        <v>159.02903323699329</v>
      </c>
      <c r="M254" s="2">
        <v>191.4424812325546</v>
      </c>
      <c r="N254" s="25">
        <v>65.67746866810828</v>
      </c>
      <c r="O254" s="26">
        <v>396.12804261999406</v>
      </c>
      <c r="P254" s="26">
        <v>51.662272043993504</v>
      </c>
      <c r="Q254" s="26">
        <v>38.72225221079081</v>
      </c>
      <c r="R254" s="26">
        <v>117.47053108372505</v>
      </c>
      <c r="S254" s="26">
        <v>183.5063727699683</v>
      </c>
      <c r="T254" s="26">
        <v>437.5380389184358</v>
      </c>
      <c r="U254" s="26">
        <v>37.42514330002994</v>
      </c>
      <c r="V254" s="2">
        <v>1328.1299944977507</v>
      </c>
      <c r="W254" s="27">
        <v>2292.8134565365353</v>
      </c>
      <c r="X254" s="28">
        <v>231.71136769342334</v>
      </c>
      <c r="Y254" s="4">
        <v>2524.5248242299585</v>
      </c>
    </row>
    <row r="255" spans="1:25" ht="15" thickBot="1">
      <c r="A255" s="39">
        <v>2019</v>
      </c>
      <c r="B255" s="40">
        <v>5</v>
      </c>
      <c r="C255" s="40" t="s">
        <v>174</v>
      </c>
      <c r="D255" s="40" t="s">
        <v>182</v>
      </c>
      <c r="E255" s="41" t="s">
        <v>316</v>
      </c>
      <c r="F255" s="40" t="s">
        <v>176</v>
      </c>
      <c r="G255" s="42" t="s">
        <v>189</v>
      </c>
      <c r="H255" s="29">
        <v>11.325936802434263</v>
      </c>
      <c r="I255" s="30">
        <v>0.2673969304358561</v>
      </c>
      <c r="J255" s="5">
        <v>11.59333373287012</v>
      </c>
      <c r="K255" s="29">
        <v>1.4176587968299865</v>
      </c>
      <c r="L255" s="30">
        <v>5.111145575564859</v>
      </c>
      <c r="M255" s="5">
        <v>6.528804372394846</v>
      </c>
      <c r="N255" s="29">
        <v>2.330391844833818</v>
      </c>
      <c r="O255" s="30">
        <v>13.916886599735687</v>
      </c>
      <c r="P255" s="30">
        <v>10.02514020194442</v>
      </c>
      <c r="Q255" s="30">
        <v>0.6494601067885141</v>
      </c>
      <c r="R255" s="30">
        <v>3.807110171218072</v>
      </c>
      <c r="S255" s="30">
        <v>10.870706118604556</v>
      </c>
      <c r="T255" s="30">
        <v>19.27699775525368</v>
      </c>
      <c r="U255" s="30">
        <v>1.7220274413043088</v>
      </c>
      <c r="V255" s="5">
        <v>62.598714248267115</v>
      </c>
      <c r="W255" s="31">
        <v>80.72085235353208</v>
      </c>
      <c r="X255" s="32">
        <v>8.157636810005448</v>
      </c>
      <c r="Y255" s="6">
        <v>88.87848916353752</v>
      </c>
    </row>
    <row r="256" spans="1:25" ht="15" thickBot="1">
      <c r="A256" s="43">
        <v>2019</v>
      </c>
      <c r="B256" s="13">
        <v>5</v>
      </c>
      <c r="C256" s="44" t="s">
        <v>190</v>
      </c>
      <c r="D256" s="44" t="s">
        <v>190</v>
      </c>
      <c r="E256" s="13" t="s">
        <v>190</v>
      </c>
      <c r="F256" s="44" t="s">
        <v>191</v>
      </c>
      <c r="G256" s="14" t="s">
        <v>319</v>
      </c>
      <c r="H256" s="9">
        <v>8918.000000000002</v>
      </c>
      <c r="I256" s="10">
        <v>3175.000000000002</v>
      </c>
      <c r="J256" s="7">
        <v>12093.757355187861</v>
      </c>
      <c r="K256" s="9">
        <v>22128.442830198994</v>
      </c>
      <c r="L256" s="10">
        <v>11048.800060500002</v>
      </c>
      <c r="M256" s="7">
        <v>33177.22713989402</v>
      </c>
      <c r="N256" s="9">
        <v>7053.783627599073</v>
      </c>
      <c r="O256" s="10">
        <v>26342.51079976653</v>
      </c>
      <c r="P256" s="10">
        <v>4286.979879857036</v>
      </c>
      <c r="Q256" s="10">
        <v>7515.704042003334</v>
      </c>
      <c r="R256" s="10">
        <v>13376.223965885003</v>
      </c>
      <c r="S256" s="10">
        <v>13714.350984625748</v>
      </c>
      <c r="T256" s="10">
        <v>18055.663328380222</v>
      </c>
      <c r="U256" s="10">
        <v>3848.0158314909354</v>
      </c>
      <c r="V256" s="7">
        <v>94193.23245960788</v>
      </c>
      <c r="W256" s="8">
        <v>139464.21695468976</v>
      </c>
      <c r="X256" s="11">
        <v>14094.231983888663</v>
      </c>
      <c r="Y256" s="8">
        <v>153558.44893857843</v>
      </c>
    </row>
    <row r="257" spans="1:25" ht="15">
      <c r="A257" s="33">
        <v>2018</v>
      </c>
      <c r="B257" s="34">
        <v>5</v>
      </c>
      <c r="C257" s="34" t="s">
        <v>22</v>
      </c>
      <c r="D257" s="34" t="s">
        <v>23</v>
      </c>
      <c r="E257" s="34" t="s">
        <v>192</v>
      </c>
      <c r="F257" s="34" t="s">
        <v>24</v>
      </c>
      <c r="G257" s="35" t="s">
        <v>25</v>
      </c>
      <c r="H257" s="21">
        <v>154.8844167353026</v>
      </c>
      <c r="I257" s="22">
        <v>7.36205436056818</v>
      </c>
      <c r="J257" s="1">
        <v>162.2464710958708</v>
      </c>
      <c r="K257" s="21">
        <v>7865.094571929531</v>
      </c>
      <c r="L257" s="22">
        <v>4813.866836470942</v>
      </c>
      <c r="M257" s="1">
        <v>12678.961408400473</v>
      </c>
      <c r="N257" s="21">
        <v>2275.3523537692704</v>
      </c>
      <c r="O257" s="22">
        <v>11608.774510299694</v>
      </c>
      <c r="P257" s="22">
        <v>1879.8839654141095</v>
      </c>
      <c r="Q257" s="22">
        <v>5089.100830605486</v>
      </c>
      <c r="R257" s="22">
        <v>5802.870383234075</v>
      </c>
      <c r="S257" s="22">
        <v>6084.959881634169</v>
      </c>
      <c r="T257" s="22">
        <v>7993.975545560988</v>
      </c>
      <c r="U257" s="22">
        <v>1506.1999349960956</v>
      </c>
      <c r="V257" s="1">
        <v>42241.09330058821</v>
      </c>
      <c r="W257" s="23">
        <v>55082.301180084556</v>
      </c>
      <c r="X257" s="24">
        <v>5456.28769575023</v>
      </c>
      <c r="Y257" s="3">
        <v>60538.58887583479</v>
      </c>
    </row>
    <row r="258" spans="1:25" ht="15">
      <c r="A258" s="36">
        <v>2018</v>
      </c>
      <c r="B258" s="37">
        <v>5</v>
      </c>
      <c r="C258" s="37" t="s">
        <v>22</v>
      </c>
      <c r="D258" s="37" t="s">
        <v>26</v>
      </c>
      <c r="E258" s="34" t="s">
        <v>193</v>
      </c>
      <c r="F258" s="37" t="s">
        <v>24</v>
      </c>
      <c r="G258" s="38" t="s">
        <v>27</v>
      </c>
      <c r="H258" s="25">
        <v>96.06703964360568</v>
      </c>
      <c r="I258" s="26">
        <v>5.800289631057709</v>
      </c>
      <c r="J258" s="2">
        <v>101.86732927466339</v>
      </c>
      <c r="K258" s="25">
        <v>342.7665696779063</v>
      </c>
      <c r="L258" s="26">
        <v>89.37206052497413</v>
      </c>
      <c r="M258" s="2">
        <v>432.13863020288045</v>
      </c>
      <c r="N258" s="25">
        <v>144.79828127655873</v>
      </c>
      <c r="O258" s="26">
        <v>88.58822901560337</v>
      </c>
      <c r="P258" s="26">
        <v>16.21771551123793</v>
      </c>
      <c r="Q258" s="26">
        <v>7.691918301059182</v>
      </c>
      <c r="R258" s="26">
        <v>46.92142854862132</v>
      </c>
      <c r="S258" s="26">
        <v>57.16176468122354</v>
      </c>
      <c r="T258" s="26">
        <v>46.30242375286913</v>
      </c>
      <c r="U258" s="26">
        <v>15.968174660298864</v>
      </c>
      <c r="V258" s="2">
        <v>423.6496939913151</v>
      </c>
      <c r="W258" s="27">
        <v>957.6556534688589</v>
      </c>
      <c r="X258" s="28">
        <v>94.86248176419836</v>
      </c>
      <c r="Y258" s="4">
        <v>1052.5181352330571</v>
      </c>
    </row>
    <row r="259" spans="1:25" ht="15">
      <c r="A259" s="36">
        <v>2018</v>
      </c>
      <c r="B259" s="37">
        <v>5</v>
      </c>
      <c r="C259" s="37" t="s">
        <v>22</v>
      </c>
      <c r="D259" s="37" t="s">
        <v>26</v>
      </c>
      <c r="E259" s="34" t="s">
        <v>194</v>
      </c>
      <c r="F259" s="37" t="s">
        <v>24</v>
      </c>
      <c r="G259" s="38" t="s">
        <v>28</v>
      </c>
      <c r="H259" s="25">
        <v>30.475414697352072</v>
      </c>
      <c r="I259" s="26">
        <v>2.223581415943528</v>
      </c>
      <c r="J259" s="2">
        <v>32.6989961132956</v>
      </c>
      <c r="K259" s="25">
        <v>580.1065562471675</v>
      </c>
      <c r="L259" s="26">
        <v>519.1950440454046</v>
      </c>
      <c r="M259" s="2">
        <v>1099.3016002925722</v>
      </c>
      <c r="N259" s="25">
        <v>250.75304278427217</v>
      </c>
      <c r="O259" s="26">
        <v>1484.5937998557793</v>
      </c>
      <c r="P259" s="26">
        <v>290.56652484594184</v>
      </c>
      <c r="Q259" s="26">
        <v>186.99008899718677</v>
      </c>
      <c r="R259" s="26">
        <v>665.3721101155483</v>
      </c>
      <c r="S259" s="26">
        <v>601.9479226274362</v>
      </c>
      <c r="T259" s="26">
        <v>800.3894087029267</v>
      </c>
      <c r="U259" s="26">
        <v>254.8479370418855</v>
      </c>
      <c r="V259" s="2">
        <v>4535.458246806813</v>
      </c>
      <c r="W259" s="27">
        <v>5667.45884321268</v>
      </c>
      <c r="X259" s="28">
        <v>561.4015006475362</v>
      </c>
      <c r="Y259" s="4">
        <v>6228.860343860217</v>
      </c>
    </row>
    <row r="260" spans="1:25" ht="15">
      <c r="A260" s="36">
        <v>2018</v>
      </c>
      <c r="B260" s="37">
        <v>5</v>
      </c>
      <c r="C260" s="37" t="s">
        <v>22</v>
      </c>
      <c r="D260" s="37" t="s">
        <v>29</v>
      </c>
      <c r="E260" s="34" t="s">
        <v>195</v>
      </c>
      <c r="F260" s="37" t="s">
        <v>24</v>
      </c>
      <c r="G260" s="38" t="s">
        <v>30</v>
      </c>
      <c r="H260" s="25">
        <v>59.63521986993209</v>
      </c>
      <c r="I260" s="26">
        <v>0</v>
      </c>
      <c r="J260" s="2">
        <v>59.635219869932094</v>
      </c>
      <c r="K260" s="25">
        <v>247.976291917402</v>
      </c>
      <c r="L260" s="26">
        <v>72.42967540766611</v>
      </c>
      <c r="M260" s="2">
        <v>320.4059673250681</v>
      </c>
      <c r="N260" s="25">
        <v>35.189553254423046</v>
      </c>
      <c r="O260" s="26">
        <v>297.96507500216717</v>
      </c>
      <c r="P260" s="26">
        <v>40.30870263904328</v>
      </c>
      <c r="Q260" s="26">
        <v>28.64107138326311</v>
      </c>
      <c r="R260" s="26">
        <v>74.22351634905412</v>
      </c>
      <c r="S260" s="26">
        <v>95.06692506065075</v>
      </c>
      <c r="T260" s="26">
        <v>111.67085536197011</v>
      </c>
      <c r="U260" s="26">
        <v>25.8623501281493</v>
      </c>
      <c r="V260" s="2">
        <v>708.927644628392</v>
      </c>
      <c r="W260" s="27">
        <v>1088.9688318233923</v>
      </c>
      <c r="X260" s="28">
        <v>107.86998215366563</v>
      </c>
      <c r="Y260" s="4">
        <v>1196.838813977058</v>
      </c>
    </row>
    <row r="261" spans="1:25" ht="15">
      <c r="A261" s="36">
        <v>2018</v>
      </c>
      <c r="B261" s="37">
        <v>5</v>
      </c>
      <c r="C261" s="37" t="s">
        <v>22</v>
      </c>
      <c r="D261" s="37" t="s">
        <v>26</v>
      </c>
      <c r="E261" s="34" t="s">
        <v>196</v>
      </c>
      <c r="F261" s="37" t="s">
        <v>24</v>
      </c>
      <c r="G261" s="38" t="s">
        <v>31</v>
      </c>
      <c r="H261" s="25">
        <v>9.811719745426599</v>
      </c>
      <c r="I261" s="26">
        <v>0.36399694155365125</v>
      </c>
      <c r="J261" s="2">
        <v>10.17571668698025</v>
      </c>
      <c r="K261" s="25">
        <v>357.46303478350086</v>
      </c>
      <c r="L261" s="26">
        <v>146.3202890178619</v>
      </c>
      <c r="M261" s="2">
        <v>503.78332380136277</v>
      </c>
      <c r="N261" s="25">
        <v>51.49456281077642</v>
      </c>
      <c r="O261" s="26">
        <v>236.06946524060476</v>
      </c>
      <c r="P261" s="26">
        <v>52.24723085345007</v>
      </c>
      <c r="Q261" s="26">
        <v>27.20016525069013</v>
      </c>
      <c r="R261" s="26">
        <v>110.51002284554636</v>
      </c>
      <c r="S261" s="26">
        <v>111.21635011530273</v>
      </c>
      <c r="T261" s="26">
        <v>96.29185137676062</v>
      </c>
      <c r="U261" s="26">
        <v>36.11275856991883</v>
      </c>
      <c r="V261" s="2">
        <v>721.1419955425885</v>
      </c>
      <c r="W261" s="27">
        <v>1235.1010360309315</v>
      </c>
      <c r="X261" s="28">
        <v>122.34539475972147</v>
      </c>
      <c r="Y261" s="4">
        <v>1357.446430790653</v>
      </c>
    </row>
    <row r="262" spans="1:25" ht="15">
      <c r="A262" s="36">
        <v>2018</v>
      </c>
      <c r="B262" s="37">
        <v>5</v>
      </c>
      <c r="C262" s="37" t="s">
        <v>22</v>
      </c>
      <c r="D262" s="37" t="s">
        <v>29</v>
      </c>
      <c r="E262" s="34" t="s">
        <v>197</v>
      </c>
      <c r="F262" s="37" t="s">
        <v>24</v>
      </c>
      <c r="G262" s="38" t="s">
        <v>32</v>
      </c>
      <c r="H262" s="25">
        <v>18.444049561917446</v>
      </c>
      <c r="I262" s="26">
        <v>0</v>
      </c>
      <c r="J262" s="2">
        <v>18.444049561917446</v>
      </c>
      <c r="K262" s="25">
        <v>2106.4210025045427</v>
      </c>
      <c r="L262" s="26">
        <v>561.7440883578774</v>
      </c>
      <c r="M262" s="2">
        <v>2668.16509086242</v>
      </c>
      <c r="N262" s="25">
        <v>377.829661373488</v>
      </c>
      <c r="O262" s="26">
        <v>1835.1631028463912</v>
      </c>
      <c r="P262" s="26">
        <v>293.9062443276737</v>
      </c>
      <c r="Q262" s="26">
        <v>356.13701602027385</v>
      </c>
      <c r="R262" s="26">
        <v>1200.0191689440753</v>
      </c>
      <c r="S262" s="26">
        <v>983.4075620002737</v>
      </c>
      <c r="T262" s="26">
        <v>991.5026584784667</v>
      </c>
      <c r="U262" s="26">
        <v>258.4734541697162</v>
      </c>
      <c r="V262" s="2">
        <v>6296.435275092745</v>
      </c>
      <c r="W262" s="27">
        <v>8983.044415517083</v>
      </c>
      <c r="X262" s="28">
        <v>889.8334278003454</v>
      </c>
      <c r="Y262" s="4">
        <v>9872.877843317428</v>
      </c>
    </row>
    <row r="263" spans="1:25" ht="15">
      <c r="A263" s="36">
        <v>2018</v>
      </c>
      <c r="B263" s="37">
        <v>5</v>
      </c>
      <c r="C263" s="37" t="s">
        <v>22</v>
      </c>
      <c r="D263" s="37" t="s">
        <v>26</v>
      </c>
      <c r="E263" s="34" t="s">
        <v>198</v>
      </c>
      <c r="F263" s="37" t="s">
        <v>24</v>
      </c>
      <c r="G263" s="38" t="s">
        <v>33</v>
      </c>
      <c r="H263" s="25">
        <v>43.759302099639804</v>
      </c>
      <c r="I263" s="26">
        <v>16.362636900045302</v>
      </c>
      <c r="J263" s="2">
        <v>60.121938999685106</v>
      </c>
      <c r="K263" s="25">
        <v>1129.3369142892752</v>
      </c>
      <c r="L263" s="26">
        <v>185.20585157118285</v>
      </c>
      <c r="M263" s="2">
        <v>1314.542765860458</v>
      </c>
      <c r="N263" s="25">
        <v>51.35059544832028</v>
      </c>
      <c r="O263" s="26">
        <v>276.3234044730218</v>
      </c>
      <c r="P263" s="26">
        <v>25.357167879412035</v>
      </c>
      <c r="Q263" s="26">
        <v>13.875727393730621</v>
      </c>
      <c r="R263" s="26">
        <v>55.76286614135645</v>
      </c>
      <c r="S263" s="26">
        <v>137.13257064567804</v>
      </c>
      <c r="T263" s="26">
        <v>73.94835512032077</v>
      </c>
      <c r="U263" s="26">
        <v>18.37008380496035</v>
      </c>
      <c r="V263" s="2">
        <v>652.120398773588</v>
      </c>
      <c r="W263" s="27">
        <v>2026.7851036337313</v>
      </c>
      <c r="X263" s="28">
        <v>200.76720792253673</v>
      </c>
      <c r="Y263" s="4">
        <v>2227.5523115562683</v>
      </c>
    </row>
    <row r="264" spans="1:25" ht="15">
      <c r="A264" s="36">
        <v>2018</v>
      </c>
      <c r="B264" s="37">
        <v>5</v>
      </c>
      <c r="C264" s="37" t="s">
        <v>22</v>
      </c>
      <c r="D264" s="37" t="s">
        <v>29</v>
      </c>
      <c r="E264" s="34" t="s">
        <v>199</v>
      </c>
      <c r="F264" s="37" t="s">
        <v>24</v>
      </c>
      <c r="G264" s="38" t="s">
        <v>34</v>
      </c>
      <c r="H264" s="25">
        <v>0.1720799971850848</v>
      </c>
      <c r="I264" s="26">
        <v>0.12470986783924068</v>
      </c>
      <c r="J264" s="2">
        <v>0.29678986502432547</v>
      </c>
      <c r="K264" s="25">
        <v>2364.4412584011347</v>
      </c>
      <c r="L264" s="26">
        <v>596.3303455727228</v>
      </c>
      <c r="M264" s="2">
        <v>2960.7716039738575</v>
      </c>
      <c r="N264" s="25">
        <v>349.2858208297339</v>
      </c>
      <c r="O264" s="26">
        <v>1439.699068711513</v>
      </c>
      <c r="P264" s="26">
        <v>275.22841485736785</v>
      </c>
      <c r="Q264" s="26">
        <v>262.05146646448367</v>
      </c>
      <c r="R264" s="26">
        <v>590.6474553631858</v>
      </c>
      <c r="S264" s="26">
        <v>792.235059362329</v>
      </c>
      <c r="T264" s="26">
        <v>689.6559585910724</v>
      </c>
      <c r="U264" s="26">
        <v>213.25601558572265</v>
      </c>
      <c r="V264" s="2">
        <v>4612.056627890294</v>
      </c>
      <c r="W264" s="27">
        <v>7573.125021729176</v>
      </c>
      <c r="X264" s="28">
        <v>750.1710035097555</v>
      </c>
      <c r="Y264" s="4">
        <v>8323.296025238931</v>
      </c>
    </row>
    <row r="265" spans="1:25" ht="15">
      <c r="A265" s="36">
        <v>2018</v>
      </c>
      <c r="B265" s="37">
        <v>5</v>
      </c>
      <c r="C265" s="37" t="s">
        <v>22</v>
      </c>
      <c r="D265" s="37" t="s">
        <v>29</v>
      </c>
      <c r="E265" s="34" t="s">
        <v>200</v>
      </c>
      <c r="F265" s="37" t="s">
        <v>24</v>
      </c>
      <c r="G265" s="38" t="s">
        <v>35</v>
      </c>
      <c r="H265" s="25">
        <v>6.329930912410473</v>
      </c>
      <c r="I265" s="26">
        <v>0</v>
      </c>
      <c r="J265" s="2">
        <v>6.329930912410473</v>
      </c>
      <c r="K265" s="25">
        <v>821.2800062687936</v>
      </c>
      <c r="L265" s="26">
        <v>172.06422435262743</v>
      </c>
      <c r="M265" s="2">
        <v>993.344230621421</v>
      </c>
      <c r="N265" s="25">
        <v>71.10755211632046</v>
      </c>
      <c r="O265" s="26">
        <v>301.0871447427496</v>
      </c>
      <c r="P265" s="26">
        <v>50.88713040601794</v>
      </c>
      <c r="Q265" s="26">
        <v>22.857182740067707</v>
      </c>
      <c r="R265" s="26">
        <v>130.6310902011198</v>
      </c>
      <c r="S265" s="26">
        <v>151.47400991815178</v>
      </c>
      <c r="T265" s="26">
        <v>95.08163623396328</v>
      </c>
      <c r="U265" s="26">
        <v>30.706549780611354</v>
      </c>
      <c r="V265" s="2">
        <v>853.8318088989547</v>
      </c>
      <c r="W265" s="27">
        <v>1853.5059704327862</v>
      </c>
      <c r="X265" s="28">
        <v>183.60271514801207</v>
      </c>
      <c r="Y265" s="4">
        <v>2037.1086855807982</v>
      </c>
    </row>
    <row r="266" spans="1:25" ht="15">
      <c r="A266" s="36">
        <v>2018</v>
      </c>
      <c r="B266" s="37">
        <v>5</v>
      </c>
      <c r="C266" s="37" t="s">
        <v>22</v>
      </c>
      <c r="D266" s="37" t="s">
        <v>29</v>
      </c>
      <c r="E266" s="34" t="s">
        <v>201</v>
      </c>
      <c r="F266" s="37" t="s">
        <v>24</v>
      </c>
      <c r="G266" s="38" t="s">
        <v>36</v>
      </c>
      <c r="H266" s="25">
        <v>8.229287656636215</v>
      </c>
      <c r="I266" s="26">
        <v>0</v>
      </c>
      <c r="J266" s="2">
        <v>8.229287656636215</v>
      </c>
      <c r="K266" s="25">
        <v>1062.140947093389</v>
      </c>
      <c r="L266" s="26">
        <v>211.52931571570662</v>
      </c>
      <c r="M266" s="2">
        <v>1273.6702628090957</v>
      </c>
      <c r="N266" s="25">
        <v>135.28638560085727</v>
      </c>
      <c r="O266" s="26">
        <v>538.4959692035119</v>
      </c>
      <c r="P266" s="26">
        <v>95.0486763268499</v>
      </c>
      <c r="Q266" s="26">
        <v>75.3619267103101</v>
      </c>
      <c r="R266" s="26">
        <v>278.59835757587007</v>
      </c>
      <c r="S266" s="26">
        <v>342.4339649632569</v>
      </c>
      <c r="T266" s="26">
        <v>415.17377048523105</v>
      </c>
      <c r="U266" s="26">
        <v>71.32097714936414</v>
      </c>
      <c r="V266" s="2">
        <v>1951.7189142647374</v>
      </c>
      <c r="W266" s="27">
        <v>3233.618464730469</v>
      </c>
      <c r="X266" s="28">
        <v>320.3125254337119</v>
      </c>
      <c r="Y266" s="4">
        <v>3553.930990164181</v>
      </c>
    </row>
    <row r="267" spans="1:25" ht="15">
      <c r="A267" s="36">
        <v>2018</v>
      </c>
      <c r="B267" s="37">
        <v>5</v>
      </c>
      <c r="C267" s="37" t="s">
        <v>37</v>
      </c>
      <c r="D267" s="37" t="s">
        <v>38</v>
      </c>
      <c r="E267" s="34" t="s">
        <v>202</v>
      </c>
      <c r="F267" s="37" t="s">
        <v>39</v>
      </c>
      <c r="G267" s="38" t="s">
        <v>40</v>
      </c>
      <c r="H267" s="25">
        <v>49.49179353073551</v>
      </c>
      <c r="I267" s="26">
        <v>74.26739682321089</v>
      </c>
      <c r="J267" s="2">
        <v>123.7591903539464</v>
      </c>
      <c r="K267" s="25">
        <v>3.337477527709434</v>
      </c>
      <c r="L267" s="26">
        <v>25.77302583740473</v>
      </c>
      <c r="M267" s="2">
        <v>29.110503365114166</v>
      </c>
      <c r="N267" s="25">
        <v>25.928053774966884</v>
      </c>
      <c r="O267" s="26">
        <v>70.08946997190473</v>
      </c>
      <c r="P267" s="26">
        <v>13.844118177497716</v>
      </c>
      <c r="Q267" s="26">
        <v>4.069212593009702</v>
      </c>
      <c r="R267" s="26">
        <v>28.05757952907945</v>
      </c>
      <c r="S267" s="26">
        <v>40.67841612671137</v>
      </c>
      <c r="T267" s="26">
        <v>73.09374487315904</v>
      </c>
      <c r="U267" s="26">
        <v>7.151717822801181</v>
      </c>
      <c r="V267" s="2">
        <v>262.9121628380194</v>
      </c>
      <c r="W267" s="27">
        <v>415.78185655708</v>
      </c>
      <c r="X267" s="28">
        <v>41.18610162012997</v>
      </c>
      <c r="Y267" s="4">
        <v>456.96795817721</v>
      </c>
    </row>
    <row r="268" spans="1:25" ht="15">
      <c r="A268" s="36">
        <v>2018</v>
      </c>
      <c r="B268" s="37">
        <v>5</v>
      </c>
      <c r="C268" s="37" t="s">
        <v>37</v>
      </c>
      <c r="D268" s="37" t="s">
        <v>38</v>
      </c>
      <c r="E268" s="34" t="s">
        <v>203</v>
      </c>
      <c r="F268" s="37" t="s">
        <v>39</v>
      </c>
      <c r="G268" s="38" t="s">
        <v>41</v>
      </c>
      <c r="H268" s="25">
        <v>101.54578749626955</v>
      </c>
      <c r="I268" s="26">
        <v>170.89251810708748</v>
      </c>
      <c r="J268" s="2">
        <v>272.43830560335704</v>
      </c>
      <c r="K268" s="25">
        <v>17.110118967191752</v>
      </c>
      <c r="L268" s="26">
        <v>66.75876081983698</v>
      </c>
      <c r="M268" s="2">
        <v>83.86887978702873</v>
      </c>
      <c r="N268" s="25">
        <v>49.38725229733838</v>
      </c>
      <c r="O268" s="26">
        <v>341.49988103984174</v>
      </c>
      <c r="P268" s="26">
        <v>28.984613209958585</v>
      </c>
      <c r="Q268" s="26">
        <v>26.346059957385712</v>
      </c>
      <c r="R268" s="26">
        <v>78.85181944123939</v>
      </c>
      <c r="S268" s="26">
        <v>108.78391368919958</v>
      </c>
      <c r="T268" s="26">
        <v>171.18209305369123</v>
      </c>
      <c r="U268" s="26">
        <v>17.981536291498973</v>
      </c>
      <c r="V268" s="2">
        <v>823.0166993247822</v>
      </c>
      <c r="W268" s="27">
        <v>1179.3238847151679</v>
      </c>
      <c r="X268" s="28">
        <v>116.82028546826193</v>
      </c>
      <c r="Y268" s="4">
        <v>1296.1441701834299</v>
      </c>
    </row>
    <row r="269" spans="1:25" ht="15">
      <c r="A269" s="36">
        <v>2018</v>
      </c>
      <c r="B269" s="37">
        <v>5</v>
      </c>
      <c r="C269" s="37" t="s">
        <v>37</v>
      </c>
      <c r="D269" s="37" t="s">
        <v>38</v>
      </c>
      <c r="E269" s="34" t="s">
        <v>204</v>
      </c>
      <c r="F269" s="37" t="s">
        <v>39</v>
      </c>
      <c r="G269" s="38" t="s">
        <v>42</v>
      </c>
      <c r="H269" s="25">
        <v>27.12677217442426</v>
      </c>
      <c r="I269" s="26">
        <v>384.4617668512836</v>
      </c>
      <c r="J269" s="2">
        <v>411.58853902570786</v>
      </c>
      <c r="K269" s="25">
        <v>3.827984904835468</v>
      </c>
      <c r="L269" s="26">
        <v>37.568156887875276</v>
      </c>
      <c r="M269" s="2">
        <v>41.39614179271074</v>
      </c>
      <c r="N269" s="25">
        <v>32.66524974693318</v>
      </c>
      <c r="O269" s="26">
        <v>120.67900060998097</v>
      </c>
      <c r="P269" s="26">
        <v>19.60920799047216</v>
      </c>
      <c r="Q269" s="26">
        <v>11.698013213221161</v>
      </c>
      <c r="R269" s="26">
        <v>39.64841445712949</v>
      </c>
      <c r="S269" s="26">
        <v>75.13917932429818</v>
      </c>
      <c r="T269" s="26">
        <v>85.95416039285502</v>
      </c>
      <c r="U269" s="26">
        <v>10.533917690830878</v>
      </c>
      <c r="V269" s="2">
        <v>395.9269174895964</v>
      </c>
      <c r="W269" s="27">
        <v>848.9115983080151</v>
      </c>
      <c r="X269" s="28">
        <v>84.09062466832134</v>
      </c>
      <c r="Y269" s="4">
        <v>933.0022229763364</v>
      </c>
    </row>
    <row r="270" spans="1:25" ht="15">
      <c r="A270" s="36">
        <v>2018</v>
      </c>
      <c r="B270" s="37">
        <v>5</v>
      </c>
      <c r="C270" s="37" t="s">
        <v>37</v>
      </c>
      <c r="D270" s="37" t="s">
        <v>38</v>
      </c>
      <c r="E270" s="34" t="s">
        <v>205</v>
      </c>
      <c r="F270" s="37" t="s">
        <v>39</v>
      </c>
      <c r="G270" s="38" t="s">
        <v>43</v>
      </c>
      <c r="H270" s="25">
        <v>30.305192941274942</v>
      </c>
      <c r="I270" s="26">
        <v>33.70330199853707</v>
      </c>
      <c r="J270" s="2">
        <v>64.00849493981201</v>
      </c>
      <c r="K270" s="25">
        <v>7.808547000780134</v>
      </c>
      <c r="L270" s="26">
        <v>12.580210909473383</v>
      </c>
      <c r="M270" s="2">
        <v>20.388757910253517</v>
      </c>
      <c r="N270" s="25">
        <v>20.184472217169372</v>
      </c>
      <c r="O270" s="26">
        <v>46.89573316058701</v>
      </c>
      <c r="P270" s="26">
        <v>9.523926663450933</v>
      </c>
      <c r="Q270" s="26">
        <v>4.5711670263803</v>
      </c>
      <c r="R270" s="26">
        <v>19.065583007241976</v>
      </c>
      <c r="S270" s="26">
        <v>24.513974839754933</v>
      </c>
      <c r="T270" s="26">
        <v>44.06005961342676</v>
      </c>
      <c r="U270" s="26">
        <v>5.4519153367974</v>
      </c>
      <c r="V270" s="2">
        <v>174.26673241930897</v>
      </c>
      <c r="W270" s="27">
        <v>258.6639852693745</v>
      </c>
      <c r="X270" s="28">
        <v>25.622477908468724</v>
      </c>
      <c r="Y270" s="4">
        <v>284.28646317784325</v>
      </c>
    </row>
    <row r="271" spans="1:25" ht="15">
      <c r="A271" s="36">
        <v>2018</v>
      </c>
      <c r="B271" s="37">
        <v>5</v>
      </c>
      <c r="C271" s="37" t="s">
        <v>37</v>
      </c>
      <c r="D271" s="37" t="s">
        <v>38</v>
      </c>
      <c r="E271" s="34" t="s">
        <v>206</v>
      </c>
      <c r="F271" s="37" t="s">
        <v>39</v>
      </c>
      <c r="G271" s="38" t="s">
        <v>44</v>
      </c>
      <c r="H271" s="25">
        <v>25.797447777443328</v>
      </c>
      <c r="I271" s="26">
        <v>32.47846625352598</v>
      </c>
      <c r="J271" s="2">
        <v>58.275914030969304</v>
      </c>
      <c r="K271" s="25">
        <v>4.4115585090691685</v>
      </c>
      <c r="L271" s="26">
        <v>17.753323722289473</v>
      </c>
      <c r="M271" s="2">
        <v>22.164882231358643</v>
      </c>
      <c r="N271" s="25">
        <v>10.202967595289046</v>
      </c>
      <c r="O271" s="26">
        <v>43.91425789445727</v>
      </c>
      <c r="P271" s="26">
        <v>11.504832310731407</v>
      </c>
      <c r="Q271" s="26">
        <v>6.219792167856735</v>
      </c>
      <c r="R271" s="26">
        <v>32.15863433143121</v>
      </c>
      <c r="S271" s="26">
        <v>29.941370104018066</v>
      </c>
      <c r="T271" s="26">
        <v>68.56812886203728</v>
      </c>
      <c r="U271" s="26">
        <v>7.001663597606529</v>
      </c>
      <c r="V271" s="2">
        <v>209.5115273054474</v>
      </c>
      <c r="W271" s="27">
        <v>289.95232356777535</v>
      </c>
      <c r="X271" s="28">
        <v>28.721807577907597</v>
      </c>
      <c r="Y271" s="4">
        <v>318.67413114568296</v>
      </c>
    </row>
    <row r="272" spans="1:25" ht="15">
      <c r="A272" s="36">
        <v>2018</v>
      </c>
      <c r="B272" s="37">
        <v>5</v>
      </c>
      <c r="C272" s="37" t="s">
        <v>37</v>
      </c>
      <c r="D272" s="37" t="s">
        <v>38</v>
      </c>
      <c r="E272" s="34" t="s">
        <v>207</v>
      </c>
      <c r="F272" s="37" t="s">
        <v>39</v>
      </c>
      <c r="G272" s="38" t="s">
        <v>45</v>
      </c>
      <c r="H272" s="25">
        <v>35.98542487606236</v>
      </c>
      <c r="I272" s="26">
        <v>154.31198580441583</v>
      </c>
      <c r="J272" s="2">
        <v>190.29741068047818</v>
      </c>
      <c r="K272" s="25">
        <v>6.732796887842626</v>
      </c>
      <c r="L272" s="26">
        <v>13.585905180802921</v>
      </c>
      <c r="M272" s="2">
        <v>20.318702068645546</v>
      </c>
      <c r="N272" s="25">
        <v>24.61989411540647</v>
      </c>
      <c r="O272" s="26">
        <v>45.05975480397673</v>
      </c>
      <c r="P272" s="26">
        <v>7.370687247157277</v>
      </c>
      <c r="Q272" s="26">
        <v>3.171887574312408</v>
      </c>
      <c r="R272" s="26">
        <v>16.73013307429037</v>
      </c>
      <c r="S272" s="26">
        <v>31.438011058980766</v>
      </c>
      <c r="T272" s="26">
        <v>47.579374135712925</v>
      </c>
      <c r="U272" s="26">
        <v>4.387339159926733</v>
      </c>
      <c r="V272" s="2">
        <v>180.35697824885852</v>
      </c>
      <c r="W272" s="27">
        <v>388.545740208903</v>
      </c>
      <c r="X272" s="28">
        <v>38.728616054419305</v>
      </c>
      <c r="Y272" s="4">
        <v>427.2743562633223</v>
      </c>
    </row>
    <row r="273" spans="1:25" ht="15">
      <c r="A273" s="36">
        <v>2018</v>
      </c>
      <c r="B273" s="37">
        <v>5</v>
      </c>
      <c r="C273" s="37" t="s">
        <v>46</v>
      </c>
      <c r="D273" s="37" t="s">
        <v>47</v>
      </c>
      <c r="E273" s="34" t="s">
        <v>208</v>
      </c>
      <c r="F273" s="37" t="s">
        <v>48</v>
      </c>
      <c r="G273" s="38" t="s">
        <v>49</v>
      </c>
      <c r="H273" s="25">
        <v>7.0959796200683485</v>
      </c>
      <c r="I273" s="26">
        <v>0</v>
      </c>
      <c r="J273" s="2">
        <v>7.0959796200683485</v>
      </c>
      <c r="K273" s="25">
        <v>0.989894365376123</v>
      </c>
      <c r="L273" s="26">
        <v>3.5256409034533567</v>
      </c>
      <c r="M273" s="2">
        <v>4.515535268829479</v>
      </c>
      <c r="N273" s="25">
        <v>3.2916988254292048</v>
      </c>
      <c r="O273" s="26">
        <v>6.695428889624488</v>
      </c>
      <c r="P273" s="26">
        <v>1.770738910667048</v>
      </c>
      <c r="Q273" s="26">
        <v>1.0420617961624594</v>
      </c>
      <c r="R273" s="26">
        <v>6.618054208879015</v>
      </c>
      <c r="S273" s="26">
        <v>5.472270115927367</v>
      </c>
      <c r="T273" s="26">
        <v>11.705615693548602</v>
      </c>
      <c r="U273" s="26">
        <v>1.4508572840821239</v>
      </c>
      <c r="V273" s="2">
        <v>38.04670401292743</v>
      </c>
      <c r="W273" s="27">
        <v>49.65821890182526</v>
      </c>
      <c r="X273" s="28">
        <v>4.918994357056329</v>
      </c>
      <c r="Y273" s="4">
        <v>54.577213258881585</v>
      </c>
    </row>
    <row r="274" spans="1:25" ht="15">
      <c r="A274" s="36">
        <v>2018</v>
      </c>
      <c r="B274" s="37">
        <v>5</v>
      </c>
      <c r="C274" s="37" t="s">
        <v>46</v>
      </c>
      <c r="D274" s="37" t="s">
        <v>47</v>
      </c>
      <c r="E274" s="34" t="s">
        <v>209</v>
      </c>
      <c r="F274" s="37" t="s">
        <v>48</v>
      </c>
      <c r="G274" s="38" t="s">
        <v>50</v>
      </c>
      <c r="H274" s="25">
        <v>21.967736499397812</v>
      </c>
      <c r="I274" s="26">
        <v>0.8194638087988722</v>
      </c>
      <c r="J274" s="2">
        <v>22.787200308196685</v>
      </c>
      <c r="K274" s="25">
        <v>1.3729310227698839</v>
      </c>
      <c r="L274" s="26">
        <v>7.59969300552483</v>
      </c>
      <c r="M274" s="2">
        <v>8.972624028294714</v>
      </c>
      <c r="N274" s="25">
        <v>2.974984427196087</v>
      </c>
      <c r="O274" s="26">
        <v>18.403671615837137</v>
      </c>
      <c r="P274" s="26">
        <v>3.0525662367056627</v>
      </c>
      <c r="Q274" s="26">
        <v>1.614419581121179</v>
      </c>
      <c r="R274" s="26">
        <v>10.322143043025156</v>
      </c>
      <c r="S274" s="26">
        <v>8.943127513075328</v>
      </c>
      <c r="T274" s="26">
        <v>18.201874360337236</v>
      </c>
      <c r="U274" s="26">
        <v>3.1888684256545536</v>
      </c>
      <c r="V274" s="2">
        <v>66.70161713960223</v>
      </c>
      <c r="W274" s="27">
        <v>98.46144147609363</v>
      </c>
      <c r="X274" s="28">
        <v>9.7532948461533</v>
      </c>
      <c r="Y274" s="4">
        <v>108.21473632224692</v>
      </c>
    </row>
    <row r="275" spans="1:25" ht="15">
      <c r="A275" s="36">
        <v>2018</v>
      </c>
      <c r="B275" s="37">
        <v>5</v>
      </c>
      <c r="C275" s="37" t="s">
        <v>46</v>
      </c>
      <c r="D275" s="37" t="s">
        <v>51</v>
      </c>
      <c r="E275" s="34" t="s">
        <v>210</v>
      </c>
      <c r="F275" s="37" t="s">
        <v>48</v>
      </c>
      <c r="G275" s="38" t="s">
        <v>52</v>
      </c>
      <c r="H275" s="25">
        <v>33.762198790618726</v>
      </c>
      <c r="I275" s="26">
        <v>43.69454377152459</v>
      </c>
      <c r="J275" s="2">
        <v>77.45674256214332</v>
      </c>
      <c r="K275" s="25">
        <v>38.830304665712646</v>
      </c>
      <c r="L275" s="26">
        <v>19.762098895493537</v>
      </c>
      <c r="M275" s="2">
        <v>58.59240356120618</v>
      </c>
      <c r="N275" s="25">
        <v>43.05885363946605</v>
      </c>
      <c r="O275" s="26">
        <v>166.78123172245787</v>
      </c>
      <c r="P275" s="26">
        <v>18.764098104202834</v>
      </c>
      <c r="Q275" s="26">
        <v>20.166478113509964</v>
      </c>
      <c r="R275" s="26">
        <v>46.33177266541625</v>
      </c>
      <c r="S275" s="26">
        <v>63.52448699931286</v>
      </c>
      <c r="T275" s="26">
        <v>77.29590013890709</v>
      </c>
      <c r="U275" s="26">
        <v>16.924035502409634</v>
      </c>
      <c r="V275" s="2">
        <v>452.8465984682803</v>
      </c>
      <c r="W275" s="27">
        <v>588.8957445916299</v>
      </c>
      <c r="X275" s="28">
        <v>58.334247849356665</v>
      </c>
      <c r="Y275" s="4">
        <v>647.2299924409865</v>
      </c>
    </row>
    <row r="276" spans="1:25" ht="15">
      <c r="A276" s="36">
        <v>2018</v>
      </c>
      <c r="B276" s="37">
        <v>5</v>
      </c>
      <c r="C276" s="37" t="s">
        <v>46</v>
      </c>
      <c r="D276" s="37" t="s">
        <v>51</v>
      </c>
      <c r="E276" s="34" t="s">
        <v>211</v>
      </c>
      <c r="F276" s="37" t="s">
        <v>48</v>
      </c>
      <c r="G276" s="38" t="s">
        <v>53</v>
      </c>
      <c r="H276" s="25">
        <v>16.64523174813168</v>
      </c>
      <c r="I276" s="26">
        <v>114.56469687601181</v>
      </c>
      <c r="J276" s="2">
        <v>131.2099286241435</v>
      </c>
      <c r="K276" s="25">
        <v>43.91474978174626</v>
      </c>
      <c r="L276" s="26">
        <v>9.597648400430622</v>
      </c>
      <c r="M276" s="2">
        <v>53.51239818217688</v>
      </c>
      <c r="N276" s="25">
        <v>115.40254260968533</v>
      </c>
      <c r="O276" s="26">
        <v>25.1389994748429</v>
      </c>
      <c r="P276" s="26">
        <v>6.455287443240886</v>
      </c>
      <c r="Q276" s="26">
        <v>2.1957056579328036</v>
      </c>
      <c r="R276" s="26">
        <v>21.483352037169702</v>
      </c>
      <c r="S276" s="26">
        <v>39.1838597796739</v>
      </c>
      <c r="T276" s="26">
        <v>42.552120197056944</v>
      </c>
      <c r="U276" s="26">
        <v>9.692206432687058</v>
      </c>
      <c r="V276" s="2">
        <v>262.1039240624012</v>
      </c>
      <c r="W276" s="27">
        <v>446.82625086872156</v>
      </c>
      <c r="X276" s="28">
        <v>44.26126490184716</v>
      </c>
      <c r="Y276" s="4">
        <v>491.0875157705687</v>
      </c>
    </row>
    <row r="277" spans="1:25" ht="15">
      <c r="A277" s="36">
        <v>2018</v>
      </c>
      <c r="B277" s="37">
        <v>5</v>
      </c>
      <c r="C277" s="37" t="s">
        <v>46</v>
      </c>
      <c r="D277" s="37" t="s">
        <v>51</v>
      </c>
      <c r="E277" s="34" t="s">
        <v>212</v>
      </c>
      <c r="F277" s="37" t="s">
        <v>48</v>
      </c>
      <c r="G277" s="38" t="s">
        <v>54</v>
      </c>
      <c r="H277" s="25">
        <v>12.71521492237493</v>
      </c>
      <c r="I277" s="26">
        <v>12.587984689262854</v>
      </c>
      <c r="J277" s="2">
        <v>25.303199611637783</v>
      </c>
      <c r="K277" s="25">
        <v>21.399773241264388</v>
      </c>
      <c r="L277" s="26">
        <v>11.635568158916588</v>
      </c>
      <c r="M277" s="2">
        <v>33.035341400180975</v>
      </c>
      <c r="N277" s="25">
        <v>12.989605689434521</v>
      </c>
      <c r="O277" s="26">
        <v>57.969831229714345</v>
      </c>
      <c r="P277" s="26">
        <v>4.83584924326684</v>
      </c>
      <c r="Q277" s="26">
        <v>1.407740869626951</v>
      </c>
      <c r="R277" s="26">
        <v>14.171245542302696</v>
      </c>
      <c r="S277" s="26">
        <v>17.291270469548248</v>
      </c>
      <c r="T277" s="26">
        <v>22.846731632266927</v>
      </c>
      <c r="U277" s="26">
        <v>4.125227464535882</v>
      </c>
      <c r="V277" s="2">
        <v>135.63742473905296</v>
      </c>
      <c r="W277" s="27">
        <v>193.97596575087172</v>
      </c>
      <c r="X277" s="28">
        <v>19.214677159088772</v>
      </c>
      <c r="Y277" s="4">
        <v>213.1906429099605</v>
      </c>
    </row>
    <row r="278" spans="1:25" ht="15">
      <c r="A278" s="36">
        <v>2018</v>
      </c>
      <c r="B278" s="37">
        <v>5</v>
      </c>
      <c r="C278" s="37" t="s">
        <v>46</v>
      </c>
      <c r="D278" s="37" t="s">
        <v>51</v>
      </c>
      <c r="E278" s="34" t="s">
        <v>213</v>
      </c>
      <c r="F278" s="37" t="s">
        <v>48</v>
      </c>
      <c r="G278" s="38" t="s">
        <v>55</v>
      </c>
      <c r="H278" s="25">
        <v>51.2244590773025</v>
      </c>
      <c r="I278" s="26">
        <v>742.2053003562901</v>
      </c>
      <c r="J278" s="2">
        <v>793.4297594335926</v>
      </c>
      <c r="K278" s="25">
        <v>5.3355927015730975</v>
      </c>
      <c r="L278" s="26">
        <v>19.05889339174731</v>
      </c>
      <c r="M278" s="2">
        <v>24.39448609332041</v>
      </c>
      <c r="N278" s="25">
        <v>14.128436921355853</v>
      </c>
      <c r="O278" s="26">
        <v>20.00756620117337</v>
      </c>
      <c r="P278" s="26">
        <v>4.972014866213072</v>
      </c>
      <c r="Q278" s="26">
        <v>1.619701754800684</v>
      </c>
      <c r="R278" s="26">
        <v>13.3308885123302</v>
      </c>
      <c r="S278" s="26">
        <v>58.58399075461983</v>
      </c>
      <c r="T278" s="26">
        <v>25.54458416317064</v>
      </c>
      <c r="U278" s="26">
        <v>6.272795014953415</v>
      </c>
      <c r="V278" s="2">
        <v>144.45989575242098</v>
      </c>
      <c r="W278" s="27">
        <v>962.284141279334</v>
      </c>
      <c r="X278" s="28">
        <v>95.32094991462623</v>
      </c>
      <c r="Y278" s="4">
        <v>1057.60509119396</v>
      </c>
    </row>
    <row r="279" spans="1:25" ht="15">
      <c r="A279" s="36">
        <v>2018</v>
      </c>
      <c r="B279" s="37">
        <v>5</v>
      </c>
      <c r="C279" s="37" t="s">
        <v>56</v>
      </c>
      <c r="D279" s="37" t="s">
        <v>57</v>
      </c>
      <c r="E279" s="34" t="s">
        <v>214</v>
      </c>
      <c r="F279" s="37" t="s">
        <v>58</v>
      </c>
      <c r="G279" s="38" t="s">
        <v>59</v>
      </c>
      <c r="H279" s="25">
        <v>37.78996431032525</v>
      </c>
      <c r="I279" s="26">
        <v>27.874699415255783</v>
      </c>
      <c r="J279" s="2">
        <v>65.66466372558104</v>
      </c>
      <c r="K279" s="25">
        <v>15.275076672480926</v>
      </c>
      <c r="L279" s="26">
        <v>46.25480937920986</v>
      </c>
      <c r="M279" s="2">
        <v>61.52988605169079</v>
      </c>
      <c r="N279" s="25">
        <v>418.63070431710634</v>
      </c>
      <c r="O279" s="26">
        <v>37.419403473346</v>
      </c>
      <c r="P279" s="26">
        <v>8.270764264697638</v>
      </c>
      <c r="Q279" s="26">
        <v>9.459971322961987</v>
      </c>
      <c r="R279" s="26">
        <v>28.21973869005922</v>
      </c>
      <c r="S279" s="26">
        <v>51.35255554613783</v>
      </c>
      <c r="T279" s="26">
        <v>53.80796679055042</v>
      </c>
      <c r="U279" s="26">
        <v>8.398761654495322</v>
      </c>
      <c r="V279" s="2">
        <v>615.5595147896504</v>
      </c>
      <c r="W279" s="27">
        <v>742.7540645669222</v>
      </c>
      <c r="X279" s="28">
        <v>73.57499450366174</v>
      </c>
      <c r="Y279" s="4">
        <v>816.329059070584</v>
      </c>
    </row>
    <row r="280" spans="1:25" ht="15">
      <c r="A280" s="36">
        <v>2018</v>
      </c>
      <c r="B280" s="37">
        <v>5</v>
      </c>
      <c r="C280" s="37" t="s">
        <v>56</v>
      </c>
      <c r="D280" s="37" t="s">
        <v>60</v>
      </c>
      <c r="E280" s="34" t="s">
        <v>215</v>
      </c>
      <c r="F280" s="37" t="s">
        <v>58</v>
      </c>
      <c r="G280" s="38" t="s">
        <v>61</v>
      </c>
      <c r="H280" s="25">
        <v>14.225360485214278</v>
      </c>
      <c r="I280" s="26">
        <v>3.502029469970381</v>
      </c>
      <c r="J280" s="2">
        <v>17.72738995518466</v>
      </c>
      <c r="K280" s="25">
        <v>1.2062321350458196</v>
      </c>
      <c r="L280" s="26">
        <v>12.059263863262053</v>
      </c>
      <c r="M280" s="2">
        <v>13.265495998307873</v>
      </c>
      <c r="N280" s="25">
        <v>84.2408058750698</v>
      </c>
      <c r="O280" s="26">
        <v>9.04810265219605</v>
      </c>
      <c r="P280" s="26">
        <v>2.059913677596046</v>
      </c>
      <c r="Q280" s="26">
        <v>0.7771852528710608</v>
      </c>
      <c r="R280" s="26">
        <v>6.399253473586864</v>
      </c>
      <c r="S280" s="26">
        <v>10.456726964471555</v>
      </c>
      <c r="T280" s="26">
        <v>13.500945740478947</v>
      </c>
      <c r="U280" s="26">
        <v>1.9596934849586778</v>
      </c>
      <c r="V280" s="2">
        <v>128.44255382534644</v>
      </c>
      <c r="W280" s="27">
        <v>159.43543977883897</v>
      </c>
      <c r="X280" s="28">
        <v>15.79319725073343</v>
      </c>
      <c r="Y280" s="4">
        <v>175.2286370295724</v>
      </c>
    </row>
    <row r="281" spans="1:25" ht="15">
      <c r="A281" s="36">
        <v>2018</v>
      </c>
      <c r="B281" s="37">
        <v>5</v>
      </c>
      <c r="C281" s="37" t="s">
        <v>56</v>
      </c>
      <c r="D281" s="37" t="s">
        <v>47</v>
      </c>
      <c r="E281" s="34" t="s">
        <v>216</v>
      </c>
      <c r="F281" s="37" t="s">
        <v>58</v>
      </c>
      <c r="G281" s="38" t="s">
        <v>62</v>
      </c>
      <c r="H281" s="25">
        <v>4.24242058842647</v>
      </c>
      <c r="I281" s="26">
        <v>0</v>
      </c>
      <c r="J281" s="2">
        <v>4.24242058842647</v>
      </c>
      <c r="K281" s="25">
        <v>6.3493824624755195</v>
      </c>
      <c r="L281" s="26">
        <v>6.307694114554927</v>
      </c>
      <c r="M281" s="2">
        <v>12.657076577030447</v>
      </c>
      <c r="N281" s="25">
        <v>12.594764158684217</v>
      </c>
      <c r="O281" s="26">
        <v>28.841879409756917</v>
      </c>
      <c r="P281" s="26">
        <v>5.333094606042537</v>
      </c>
      <c r="Q281" s="26">
        <v>3.659898896751956</v>
      </c>
      <c r="R281" s="26">
        <v>17.568734882493228</v>
      </c>
      <c r="S281" s="26">
        <v>14.556941439140004</v>
      </c>
      <c r="T281" s="26">
        <v>24.167504367286153</v>
      </c>
      <c r="U281" s="26">
        <v>5.563328472485627</v>
      </c>
      <c r="V281" s="2">
        <v>112.28608215646615</v>
      </c>
      <c r="W281" s="27">
        <v>129.18557932192306</v>
      </c>
      <c r="X281" s="28">
        <v>12.796737118366291</v>
      </c>
      <c r="Y281" s="4">
        <v>141.98231644028934</v>
      </c>
    </row>
    <row r="282" spans="1:25" ht="15">
      <c r="A282" s="36">
        <v>2018</v>
      </c>
      <c r="B282" s="37">
        <v>5</v>
      </c>
      <c r="C282" s="37" t="s">
        <v>56</v>
      </c>
      <c r="D282" s="37" t="s">
        <v>63</v>
      </c>
      <c r="E282" s="34" t="s">
        <v>217</v>
      </c>
      <c r="F282" s="37" t="s">
        <v>58</v>
      </c>
      <c r="G282" s="38" t="s">
        <v>64</v>
      </c>
      <c r="H282" s="25">
        <v>89.58870887026939</v>
      </c>
      <c r="I282" s="26">
        <v>262.24710819789686</v>
      </c>
      <c r="J282" s="2">
        <v>351.83581706816625</v>
      </c>
      <c r="K282" s="25">
        <v>11.189462286176493</v>
      </c>
      <c r="L282" s="26">
        <v>11.208871373111986</v>
      </c>
      <c r="M282" s="2">
        <v>22.39833365928848</v>
      </c>
      <c r="N282" s="25">
        <v>13.167824417712144</v>
      </c>
      <c r="O282" s="26">
        <v>59.658876269051774</v>
      </c>
      <c r="P282" s="26">
        <v>8.66048236296103</v>
      </c>
      <c r="Q282" s="26">
        <v>3.6444903160739264</v>
      </c>
      <c r="R282" s="26">
        <v>22.570565504898262</v>
      </c>
      <c r="S282" s="26">
        <v>38.821307149159416</v>
      </c>
      <c r="T282" s="26">
        <v>38.572291211136445</v>
      </c>
      <c r="U282" s="26">
        <v>10.559823390334358</v>
      </c>
      <c r="V282" s="2">
        <v>195.6555489702763</v>
      </c>
      <c r="W282" s="27">
        <v>569.889699697731</v>
      </c>
      <c r="X282" s="28">
        <v>56.45155228118111</v>
      </c>
      <c r="Y282" s="4">
        <v>626.341251978912</v>
      </c>
    </row>
    <row r="283" spans="1:25" ht="15">
      <c r="A283" s="36">
        <v>2018</v>
      </c>
      <c r="B283" s="37">
        <v>5</v>
      </c>
      <c r="C283" s="37" t="s">
        <v>56</v>
      </c>
      <c r="D283" s="37" t="s">
        <v>47</v>
      </c>
      <c r="E283" s="34" t="s">
        <v>218</v>
      </c>
      <c r="F283" s="37" t="s">
        <v>58</v>
      </c>
      <c r="G283" s="38" t="s">
        <v>65</v>
      </c>
      <c r="H283" s="25">
        <v>29.753697031256404</v>
      </c>
      <c r="I283" s="26">
        <v>5.834457695395674</v>
      </c>
      <c r="J283" s="2">
        <v>35.58815472665208</v>
      </c>
      <c r="K283" s="25">
        <v>4.670102484910971</v>
      </c>
      <c r="L283" s="26">
        <v>15.829426146444938</v>
      </c>
      <c r="M283" s="2">
        <v>20.499528631355908</v>
      </c>
      <c r="N283" s="25">
        <v>7.727030355729082</v>
      </c>
      <c r="O283" s="26">
        <v>27.10053879550133</v>
      </c>
      <c r="P283" s="26">
        <v>8.560397304150174</v>
      </c>
      <c r="Q283" s="26">
        <v>3.46962650001325</v>
      </c>
      <c r="R283" s="26">
        <v>28.91289560394067</v>
      </c>
      <c r="S283" s="26">
        <v>19.815401117563308</v>
      </c>
      <c r="T283" s="26">
        <v>39.59548961474406</v>
      </c>
      <c r="U283" s="26">
        <v>6.863502627524935</v>
      </c>
      <c r="V283" s="2">
        <v>142.04480086114722</v>
      </c>
      <c r="W283" s="27">
        <v>198.1324842191552</v>
      </c>
      <c r="X283" s="28">
        <v>19.62640960517826</v>
      </c>
      <c r="Y283" s="4">
        <v>217.75889382433346</v>
      </c>
    </row>
    <row r="284" spans="1:25" ht="15">
      <c r="A284" s="36">
        <v>2018</v>
      </c>
      <c r="B284" s="37">
        <v>5</v>
      </c>
      <c r="C284" s="37" t="s">
        <v>56</v>
      </c>
      <c r="D284" s="37" t="s">
        <v>47</v>
      </c>
      <c r="E284" s="34" t="s">
        <v>219</v>
      </c>
      <c r="F284" s="37" t="s">
        <v>58</v>
      </c>
      <c r="G284" s="38" t="s">
        <v>66</v>
      </c>
      <c r="H284" s="25">
        <v>70.66324292027053</v>
      </c>
      <c r="I284" s="26">
        <v>3.970254423228681</v>
      </c>
      <c r="J284" s="2">
        <v>74.63349734349922</v>
      </c>
      <c r="K284" s="25">
        <v>5.412727453184373</v>
      </c>
      <c r="L284" s="26">
        <v>11.75495107445277</v>
      </c>
      <c r="M284" s="2">
        <v>17.167678527637143</v>
      </c>
      <c r="N284" s="25">
        <v>18.85542782278283</v>
      </c>
      <c r="O284" s="26">
        <v>15.316691502095148</v>
      </c>
      <c r="P284" s="26">
        <v>3.325471599834323</v>
      </c>
      <c r="Q284" s="26">
        <v>1.003828161643302</v>
      </c>
      <c r="R284" s="26">
        <v>13.921605554711292</v>
      </c>
      <c r="S284" s="26">
        <v>11.273211258993427</v>
      </c>
      <c r="T284" s="26">
        <v>19.72934348433862</v>
      </c>
      <c r="U284" s="26">
        <v>3.1967810572287583</v>
      </c>
      <c r="V284" s="2">
        <v>86.62231101051202</v>
      </c>
      <c r="W284" s="27">
        <v>178.4234868816484</v>
      </c>
      <c r="X284" s="28">
        <v>17.67409311023603</v>
      </c>
      <c r="Y284" s="4">
        <v>196.0975799918844</v>
      </c>
    </row>
    <row r="285" spans="1:25" ht="15">
      <c r="A285" s="36">
        <v>2018</v>
      </c>
      <c r="B285" s="37">
        <v>5</v>
      </c>
      <c r="C285" s="37" t="s">
        <v>56</v>
      </c>
      <c r="D285" s="37" t="s">
        <v>63</v>
      </c>
      <c r="E285" s="34" t="s">
        <v>220</v>
      </c>
      <c r="F285" s="37" t="s">
        <v>58</v>
      </c>
      <c r="G285" s="38" t="s">
        <v>67</v>
      </c>
      <c r="H285" s="25">
        <v>33.22582574977077</v>
      </c>
      <c r="I285" s="26">
        <v>383.169376629223</v>
      </c>
      <c r="J285" s="2">
        <v>416.39520237899376</v>
      </c>
      <c r="K285" s="25">
        <v>24.616062341558</v>
      </c>
      <c r="L285" s="26">
        <v>8.761856693481711</v>
      </c>
      <c r="M285" s="2">
        <v>33.37791903503971</v>
      </c>
      <c r="N285" s="25">
        <v>23.64928088916612</v>
      </c>
      <c r="O285" s="26">
        <v>98.96939453813661</v>
      </c>
      <c r="P285" s="26">
        <v>13.766198621573464</v>
      </c>
      <c r="Q285" s="26">
        <v>8.280662853300461</v>
      </c>
      <c r="R285" s="26">
        <v>38.99122569645843</v>
      </c>
      <c r="S285" s="26">
        <v>65.12778394878974</v>
      </c>
      <c r="T285" s="26">
        <v>55.57172830106205</v>
      </c>
      <c r="U285" s="26">
        <v>17.594684459532566</v>
      </c>
      <c r="V285" s="2">
        <v>321.9507755864604</v>
      </c>
      <c r="W285" s="27">
        <v>771.7238970004939</v>
      </c>
      <c r="X285" s="28">
        <v>76.44464144115904</v>
      </c>
      <c r="Y285" s="4">
        <v>848.168538441653</v>
      </c>
    </row>
    <row r="286" spans="1:25" ht="15">
      <c r="A286" s="36">
        <v>2018</v>
      </c>
      <c r="B286" s="37">
        <v>5</v>
      </c>
      <c r="C286" s="37" t="s">
        <v>56</v>
      </c>
      <c r="D286" s="37" t="s">
        <v>57</v>
      </c>
      <c r="E286" s="34" t="s">
        <v>221</v>
      </c>
      <c r="F286" s="37" t="s">
        <v>58</v>
      </c>
      <c r="G286" s="38" t="s">
        <v>68</v>
      </c>
      <c r="H286" s="25">
        <v>16.49335947134346</v>
      </c>
      <c r="I286" s="26">
        <v>4.793273342034457</v>
      </c>
      <c r="J286" s="2">
        <v>21.286632813377917</v>
      </c>
      <c r="K286" s="25">
        <v>0.2311289380536664</v>
      </c>
      <c r="L286" s="26">
        <v>12.264797770483822</v>
      </c>
      <c r="M286" s="2">
        <v>12.495926708537489</v>
      </c>
      <c r="N286" s="25">
        <v>4.444960437072078</v>
      </c>
      <c r="O286" s="26">
        <v>25.82283327389019</v>
      </c>
      <c r="P286" s="26">
        <v>5.643586428971576</v>
      </c>
      <c r="Q286" s="26">
        <v>3.50742529836435</v>
      </c>
      <c r="R286" s="26">
        <v>16.771383936302065</v>
      </c>
      <c r="S286" s="26">
        <v>11.928260064083563</v>
      </c>
      <c r="T286" s="26">
        <v>21.98175614386814</v>
      </c>
      <c r="U286" s="26">
        <v>5.863160635484381</v>
      </c>
      <c r="V286" s="2">
        <v>95.96331145646866</v>
      </c>
      <c r="W286" s="27">
        <v>129.74587097838406</v>
      </c>
      <c r="X286" s="28">
        <v>12.852236983925474</v>
      </c>
      <c r="Y286" s="4">
        <v>142.59810796230954</v>
      </c>
    </row>
    <row r="287" spans="1:25" ht="15">
      <c r="A287" s="36">
        <v>2018</v>
      </c>
      <c r="B287" s="37">
        <v>5</v>
      </c>
      <c r="C287" s="37" t="s">
        <v>56</v>
      </c>
      <c r="D287" s="37" t="s">
        <v>57</v>
      </c>
      <c r="E287" s="34" t="s">
        <v>222</v>
      </c>
      <c r="F287" s="37" t="s">
        <v>58</v>
      </c>
      <c r="G287" s="38" t="s">
        <v>69</v>
      </c>
      <c r="H287" s="25">
        <v>12.94703032523724</v>
      </c>
      <c r="I287" s="26">
        <v>1.831541735341574</v>
      </c>
      <c r="J287" s="2">
        <v>14.778572060578814</v>
      </c>
      <c r="K287" s="25">
        <v>1.549103914884359</v>
      </c>
      <c r="L287" s="26">
        <v>4.553944909040519</v>
      </c>
      <c r="M287" s="2">
        <v>6.103048823924878</v>
      </c>
      <c r="N287" s="25">
        <v>2.434272597330824</v>
      </c>
      <c r="O287" s="26">
        <v>12.237862411574476</v>
      </c>
      <c r="P287" s="26">
        <v>3.230393126306219</v>
      </c>
      <c r="Q287" s="26">
        <v>1.1810492487992696</v>
      </c>
      <c r="R287" s="26">
        <v>9.346547828674908</v>
      </c>
      <c r="S287" s="26">
        <v>7.265732624544412</v>
      </c>
      <c r="T287" s="26">
        <v>13.556700370038628</v>
      </c>
      <c r="U287" s="26">
        <v>3.3958293902276613</v>
      </c>
      <c r="V287" s="2">
        <v>52.6483575536541</v>
      </c>
      <c r="W287" s="27">
        <v>73.5299784381578</v>
      </c>
      <c r="X287" s="28">
        <v>7.283659113387641</v>
      </c>
      <c r="Y287" s="4">
        <v>80.81363755154544</v>
      </c>
    </row>
    <row r="288" spans="1:25" ht="15">
      <c r="A288" s="36">
        <v>2018</v>
      </c>
      <c r="B288" s="37">
        <v>5</v>
      </c>
      <c r="C288" s="37" t="s">
        <v>56</v>
      </c>
      <c r="D288" s="37" t="s">
        <v>57</v>
      </c>
      <c r="E288" s="34" t="s">
        <v>223</v>
      </c>
      <c r="F288" s="37" t="s">
        <v>58</v>
      </c>
      <c r="G288" s="38" t="s">
        <v>70</v>
      </c>
      <c r="H288" s="25">
        <v>50.47589344499633</v>
      </c>
      <c r="I288" s="26">
        <v>2.5767942829486046</v>
      </c>
      <c r="J288" s="2">
        <v>53.052687727944935</v>
      </c>
      <c r="K288" s="25">
        <v>4.071402111152521</v>
      </c>
      <c r="L288" s="26">
        <v>20.338208157578045</v>
      </c>
      <c r="M288" s="2">
        <v>24.409610268730564</v>
      </c>
      <c r="N288" s="25">
        <v>4.990723451178696</v>
      </c>
      <c r="O288" s="26">
        <v>33.94888906889776</v>
      </c>
      <c r="P288" s="26">
        <v>6.915374451016883</v>
      </c>
      <c r="Q288" s="26">
        <v>2.8711390690705505</v>
      </c>
      <c r="R288" s="26">
        <v>23.168684863434244</v>
      </c>
      <c r="S288" s="26">
        <v>18.42926957641836</v>
      </c>
      <c r="T288" s="26">
        <v>47.30660418887087</v>
      </c>
      <c r="U288" s="26">
        <v>9.838920344542826</v>
      </c>
      <c r="V288" s="2">
        <v>147.4695208597883</v>
      </c>
      <c r="W288" s="27">
        <v>224.9318188564638</v>
      </c>
      <c r="X288" s="28">
        <v>22.28107053261443</v>
      </c>
      <c r="Y288" s="4">
        <v>247.2128893890782</v>
      </c>
    </row>
    <row r="289" spans="1:25" ht="15">
      <c r="A289" s="36">
        <v>2018</v>
      </c>
      <c r="B289" s="37">
        <v>5</v>
      </c>
      <c r="C289" s="37" t="s">
        <v>71</v>
      </c>
      <c r="D289" s="37" t="s">
        <v>72</v>
      </c>
      <c r="E289" s="34" t="s">
        <v>224</v>
      </c>
      <c r="F289" s="37" t="s">
        <v>73</v>
      </c>
      <c r="G289" s="38" t="s">
        <v>74</v>
      </c>
      <c r="H289" s="25">
        <v>32.85445188183122</v>
      </c>
      <c r="I289" s="26">
        <v>0</v>
      </c>
      <c r="J289" s="2">
        <v>32.85445188183122</v>
      </c>
      <c r="K289" s="25">
        <v>0.8169789863248081</v>
      </c>
      <c r="L289" s="26">
        <v>19.776635352932804</v>
      </c>
      <c r="M289" s="2">
        <v>20.593614339257613</v>
      </c>
      <c r="N289" s="25">
        <v>4.3724199068267735</v>
      </c>
      <c r="O289" s="26">
        <v>17.4323537908607</v>
      </c>
      <c r="P289" s="26">
        <v>4.683670726140476</v>
      </c>
      <c r="Q289" s="26">
        <v>1.9011459659980332</v>
      </c>
      <c r="R289" s="26">
        <v>12.986068175885132</v>
      </c>
      <c r="S289" s="26">
        <v>9.655385762917232</v>
      </c>
      <c r="T289" s="26">
        <v>26.266939945728033</v>
      </c>
      <c r="U289" s="26">
        <v>2.744571141938061</v>
      </c>
      <c r="V289" s="2">
        <v>80.04250973994951</v>
      </c>
      <c r="W289" s="27">
        <v>133.49057596103833</v>
      </c>
      <c r="X289" s="28">
        <v>13.223175175872905</v>
      </c>
      <c r="Y289" s="4">
        <v>146.71375113691124</v>
      </c>
    </row>
    <row r="290" spans="1:25" ht="15">
      <c r="A290" s="36">
        <v>2018</v>
      </c>
      <c r="B290" s="37">
        <v>5</v>
      </c>
      <c r="C290" s="37" t="s">
        <v>71</v>
      </c>
      <c r="D290" s="37" t="s">
        <v>75</v>
      </c>
      <c r="E290" s="34" t="s">
        <v>225</v>
      </c>
      <c r="F290" s="37" t="s">
        <v>73</v>
      </c>
      <c r="G290" s="38" t="s">
        <v>76</v>
      </c>
      <c r="H290" s="25">
        <v>17.81646834118144</v>
      </c>
      <c r="I290" s="26">
        <v>0</v>
      </c>
      <c r="J290" s="2">
        <v>17.81646834118144</v>
      </c>
      <c r="K290" s="25">
        <v>1.982339005780758</v>
      </c>
      <c r="L290" s="26">
        <v>4.069924461660388</v>
      </c>
      <c r="M290" s="2">
        <v>6.052263467441145</v>
      </c>
      <c r="N290" s="25">
        <v>2.039258632595045</v>
      </c>
      <c r="O290" s="26">
        <v>5.097524945881056</v>
      </c>
      <c r="P290" s="26">
        <v>1.5063250376820412</v>
      </c>
      <c r="Q290" s="26">
        <v>0.370420279379228</v>
      </c>
      <c r="R290" s="26">
        <v>5.439755656501351</v>
      </c>
      <c r="S290" s="26">
        <v>5.475532987510893</v>
      </c>
      <c r="T290" s="26">
        <v>24.357652005990715</v>
      </c>
      <c r="U290" s="26">
        <v>1.3846142138923205</v>
      </c>
      <c r="V290" s="2">
        <v>45.67105769719407</v>
      </c>
      <c r="W290" s="27">
        <v>69.53978950581666</v>
      </c>
      <c r="X290" s="28">
        <v>6.888402733280682</v>
      </c>
      <c r="Y290" s="4">
        <v>76.42819223909734</v>
      </c>
    </row>
    <row r="291" spans="1:25" ht="15">
      <c r="A291" s="36">
        <v>2018</v>
      </c>
      <c r="B291" s="37">
        <v>5</v>
      </c>
      <c r="C291" s="37" t="s">
        <v>71</v>
      </c>
      <c r="D291" s="37" t="s">
        <v>72</v>
      </c>
      <c r="E291" s="34" t="s">
        <v>226</v>
      </c>
      <c r="F291" s="37" t="s">
        <v>73</v>
      </c>
      <c r="G291" s="38" t="s">
        <v>77</v>
      </c>
      <c r="H291" s="25">
        <v>14.093385083907474</v>
      </c>
      <c r="I291" s="26">
        <v>7.233691417906055</v>
      </c>
      <c r="J291" s="2">
        <v>21.32707650181353</v>
      </c>
      <c r="K291" s="25">
        <v>0.7982963067363801</v>
      </c>
      <c r="L291" s="26">
        <v>5.208039999180481</v>
      </c>
      <c r="M291" s="2">
        <v>6.006336305916861</v>
      </c>
      <c r="N291" s="25">
        <v>2.0005963827406728</v>
      </c>
      <c r="O291" s="26">
        <v>5.65117159056621</v>
      </c>
      <c r="P291" s="26">
        <v>2.8283213610777334</v>
      </c>
      <c r="Q291" s="26">
        <v>0.9824707217178863</v>
      </c>
      <c r="R291" s="26">
        <v>9.530549445869228</v>
      </c>
      <c r="S291" s="26">
        <v>8.614521229783449</v>
      </c>
      <c r="T291" s="26">
        <v>21.10615794719602</v>
      </c>
      <c r="U291" s="26">
        <v>2.059137023879511</v>
      </c>
      <c r="V291" s="2">
        <v>52.772895587920644</v>
      </c>
      <c r="W291" s="27">
        <v>80.10630839565104</v>
      </c>
      <c r="X291" s="28">
        <v>7.935090374365921</v>
      </c>
      <c r="Y291" s="4">
        <v>88.04139877001697</v>
      </c>
    </row>
    <row r="292" spans="1:25" ht="15">
      <c r="A292" s="36">
        <v>2018</v>
      </c>
      <c r="B292" s="37">
        <v>5</v>
      </c>
      <c r="C292" s="37" t="s">
        <v>71</v>
      </c>
      <c r="D292" s="37" t="s">
        <v>72</v>
      </c>
      <c r="E292" s="34" t="s">
        <v>227</v>
      </c>
      <c r="F292" s="37" t="s">
        <v>73</v>
      </c>
      <c r="G292" s="38" t="s">
        <v>78</v>
      </c>
      <c r="H292" s="25">
        <v>7.079430195765539</v>
      </c>
      <c r="I292" s="26">
        <v>0.2795712704801767</v>
      </c>
      <c r="J292" s="2">
        <v>7.359001466245716</v>
      </c>
      <c r="K292" s="25">
        <v>1.3545340136001336</v>
      </c>
      <c r="L292" s="26">
        <v>5.407762816281175</v>
      </c>
      <c r="M292" s="2">
        <v>6.762296829881309</v>
      </c>
      <c r="N292" s="25">
        <v>2.8180224135617244</v>
      </c>
      <c r="O292" s="26">
        <v>10.261395146702743</v>
      </c>
      <c r="P292" s="26">
        <v>3.620099704991381</v>
      </c>
      <c r="Q292" s="26">
        <v>1.5411716275614757</v>
      </c>
      <c r="R292" s="26">
        <v>10.068225234531086</v>
      </c>
      <c r="S292" s="26">
        <v>7.861275718925532</v>
      </c>
      <c r="T292" s="26">
        <v>17.945859362945715</v>
      </c>
      <c r="U292" s="26">
        <v>2.357611592809624</v>
      </c>
      <c r="V292" s="2">
        <v>56.473628575291926</v>
      </c>
      <c r="W292" s="27">
        <v>70.59492687141895</v>
      </c>
      <c r="X292" s="28">
        <v>6.992922043799107</v>
      </c>
      <c r="Y292" s="4">
        <v>77.58784891521806</v>
      </c>
    </row>
    <row r="293" spans="1:25" ht="15">
      <c r="A293" s="36">
        <v>2018</v>
      </c>
      <c r="B293" s="37">
        <v>5</v>
      </c>
      <c r="C293" s="37" t="s">
        <v>71</v>
      </c>
      <c r="D293" s="37" t="s">
        <v>60</v>
      </c>
      <c r="E293" s="34" t="s">
        <v>228</v>
      </c>
      <c r="F293" s="37" t="s">
        <v>73</v>
      </c>
      <c r="G293" s="38" t="s">
        <v>79</v>
      </c>
      <c r="H293" s="25">
        <v>7.586055144738874</v>
      </c>
      <c r="I293" s="26">
        <v>0</v>
      </c>
      <c r="J293" s="2">
        <v>7.586055144738874</v>
      </c>
      <c r="K293" s="25">
        <v>0.9447096293869051</v>
      </c>
      <c r="L293" s="26">
        <v>2.9177709131387406</v>
      </c>
      <c r="M293" s="2">
        <v>3.8624805425256454</v>
      </c>
      <c r="N293" s="25">
        <v>23.1747815000467</v>
      </c>
      <c r="O293" s="26">
        <v>1.357696715727702</v>
      </c>
      <c r="P293" s="26">
        <v>0.4738875557186832</v>
      </c>
      <c r="Q293" s="26">
        <v>0.2056980394331712</v>
      </c>
      <c r="R293" s="26">
        <v>1.6383253778180915</v>
      </c>
      <c r="S293" s="26">
        <v>2.5939767019508637</v>
      </c>
      <c r="T293" s="26">
        <v>3.0333491971783535</v>
      </c>
      <c r="U293" s="26">
        <v>0.34176408592311425</v>
      </c>
      <c r="V293" s="2">
        <v>32.819460445336</v>
      </c>
      <c r="W293" s="27">
        <v>44.267996132600516</v>
      </c>
      <c r="X293" s="28">
        <v>4.3850549800123915</v>
      </c>
      <c r="Y293" s="4">
        <v>48.65305111261291</v>
      </c>
    </row>
    <row r="294" spans="1:25" ht="15">
      <c r="A294" s="36">
        <v>2018</v>
      </c>
      <c r="B294" s="37">
        <v>5</v>
      </c>
      <c r="C294" s="37" t="s">
        <v>71</v>
      </c>
      <c r="D294" s="37" t="s">
        <v>75</v>
      </c>
      <c r="E294" s="34" t="s">
        <v>229</v>
      </c>
      <c r="F294" s="37" t="s">
        <v>73</v>
      </c>
      <c r="G294" s="38" t="s">
        <v>80</v>
      </c>
      <c r="H294" s="25">
        <v>162.7063191283745</v>
      </c>
      <c r="I294" s="26">
        <v>0</v>
      </c>
      <c r="J294" s="2">
        <v>162.7063191283745</v>
      </c>
      <c r="K294" s="25">
        <v>30.957139924007368</v>
      </c>
      <c r="L294" s="26">
        <v>17.095189534523666</v>
      </c>
      <c r="M294" s="2">
        <v>48.052329458531034</v>
      </c>
      <c r="N294" s="25">
        <v>27.175577340515407</v>
      </c>
      <c r="O294" s="26">
        <v>56.93910628380135</v>
      </c>
      <c r="P294" s="26">
        <v>9.514643830164378</v>
      </c>
      <c r="Q294" s="26">
        <v>9.79641904584089</v>
      </c>
      <c r="R294" s="26">
        <v>31.67457649601524</v>
      </c>
      <c r="S294" s="26">
        <v>25.953889689278828</v>
      </c>
      <c r="T294" s="26">
        <v>26.880547310692585</v>
      </c>
      <c r="U294" s="26">
        <v>7.962638962607934</v>
      </c>
      <c r="V294" s="2">
        <v>195.89728716991738</v>
      </c>
      <c r="W294" s="27">
        <v>406.65593575682294</v>
      </c>
      <c r="X294" s="28">
        <v>40.28211185976402</v>
      </c>
      <c r="Y294" s="4">
        <v>446.93804761658697</v>
      </c>
    </row>
    <row r="295" spans="1:25" ht="15">
      <c r="A295" s="36">
        <v>2018</v>
      </c>
      <c r="B295" s="37">
        <v>5</v>
      </c>
      <c r="C295" s="37" t="s">
        <v>71</v>
      </c>
      <c r="D295" s="37" t="s">
        <v>75</v>
      </c>
      <c r="E295" s="34" t="s">
        <v>230</v>
      </c>
      <c r="F295" s="37" t="s">
        <v>73</v>
      </c>
      <c r="G295" s="38" t="s">
        <v>81</v>
      </c>
      <c r="H295" s="25">
        <v>63.682914590011336</v>
      </c>
      <c r="I295" s="26">
        <v>0</v>
      </c>
      <c r="J295" s="2">
        <v>63.682914590011336</v>
      </c>
      <c r="K295" s="25">
        <v>122.78706135009224</v>
      </c>
      <c r="L295" s="26">
        <v>66.23503271307797</v>
      </c>
      <c r="M295" s="2">
        <v>189.02209406317021</v>
      </c>
      <c r="N295" s="25">
        <v>9.171657183019079</v>
      </c>
      <c r="O295" s="26">
        <v>28.623317883295456</v>
      </c>
      <c r="P295" s="26">
        <v>4.083582768087192</v>
      </c>
      <c r="Q295" s="26">
        <v>3.475118991761161</v>
      </c>
      <c r="R295" s="26">
        <v>23.361193867837486</v>
      </c>
      <c r="S295" s="26">
        <v>19.033625790096636</v>
      </c>
      <c r="T295" s="26">
        <v>13.579769063731211</v>
      </c>
      <c r="U295" s="26">
        <v>4.353658641610544</v>
      </c>
      <c r="V295" s="2">
        <v>105.68186388196861</v>
      </c>
      <c r="W295" s="27">
        <v>358.38687253515013</v>
      </c>
      <c r="X295" s="28">
        <v>35.50072009249401</v>
      </c>
      <c r="Y295" s="4">
        <v>393.88759262764415</v>
      </c>
    </row>
    <row r="296" spans="1:25" ht="15">
      <c r="A296" s="36">
        <v>2018</v>
      </c>
      <c r="B296" s="37">
        <v>5</v>
      </c>
      <c r="C296" s="37" t="s">
        <v>71</v>
      </c>
      <c r="D296" s="37" t="s">
        <v>60</v>
      </c>
      <c r="E296" s="34" t="s">
        <v>231</v>
      </c>
      <c r="F296" s="37" t="s">
        <v>73</v>
      </c>
      <c r="G296" s="38" t="s">
        <v>82</v>
      </c>
      <c r="H296" s="25">
        <v>22.796792859979846</v>
      </c>
      <c r="I296" s="26">
        <v>0.8514098823561937</v>
      </c>
      <c r="J296" s="2">
        <v>23.64820274233604</v>
      </c>
      <c r="K296" s="25">
        <v>10.706543832849086</v>
      </c>
      <c r="L296" s="26">
        <v>17.62959751741304</v>
      </c>
      <c r="M296" s="2">
        <v>28.336141350262125</v>
      </c>
      <c r="N296" s="25">
        <v>24.86978486029729</v>
      </c>
      <c r="O296" s="26">
        <v>56.66919175120901</v>
      </c>
      <c r="P296" s="26">
        <v>13.58970087496199</v>
      </c>
      <c r="Q296" s="26">
        <v>5.10271152885184</v>
      </c>
      <c r="R296" s="26">
        <v>48.37763993206596</v>
      </c>
      <c r="S296" s="26">
        <v>38.432407847494815</v>
      </c>
      <c r="T296" s="26">
        <v>67.20585737937219</v>
      </c>
      <c r="U296" s="26">
        <v>13.510529189314475</v>
      </c>
      <c r="V296" s="2">
        <v>267.75767056736265</v>
      </c>
      <c r="W296" s="27">
        <v>319.74201465996083</v>
      </c>
      <c r="X296" s="28">
        <v>31.672687111093204</v>
      </c>
      <c r="Y296" s="4">
        <v>351.414701771054</v>
      </c>
    </row>
    <row r="297" spans="1:25" ht="15">
      <c r="A297" s="36">
        <v>2018</v>
      </c>
      <c r="B297" s="37">
        <v>5</v>
      </c>
      <c r="C297" s="37" t="s">
        <v>71</v>
      </c>
      <c r="D297" s="37" t="s">
        <v>60</v>
      </c>
      <c r="E297" s="34" t="s">
        <v>232</v>
      </c>
      <c r="F297" s="37" t="s">
        <v>73</v>
      </c>
      <c r="G297" s="38" t="s">
        <v>83</v>
      </c>
      <c r="H297" s="25">
        <v>7.911819805945277</v>
      </c>
      <c r="I297" s="26">
        <v>0</v>
      </c>
      <c r="J297" s="2">
        <v>7.911819805945277</v>
      </c>
      <c r="K297" s="25">
        <v>0.3321096963414961</v>
      </c>
      <c r="L297" s="26">
        <v>5.78059988493981</v>
      </c>
      <c r="M297" s="2">
        <v>6.112709581281306</v>
      </c>
      <c r="N297" s="25">
        <v>29.59426317702931</v>
      </c>
      <c r="O297" s="26">
        <v>2.956440742440022</v>
      </c>
      <c r="P297" s="26">
        <v>1.1136577162107244</v>
      </c>
      <c r="Q297" s="26">
        <v>0.47282088703712866</v>
      </c>
      <c r="R297" s="26">
        <v>2.891244251675597</v>
      </c>
      <c r="S297" s="26">
        <v>4.360215803613084</v>
      </c>
      <c r="T297" s="26">
        <v>6.6262858766646895</v>
      </c>
      <c r="U297" s="26">
        <v>0.9854064608296899</v>
      </c>
      <c r="V297" s="2">
        <v>49.00030695342197</v>
      </c>
      <c r="W297" s="27">
        <v>63.02483634064855</v>
      </c>
      <c r="X297" s="28">
        <v>6.24305146600044</v>
      </c>
      <c r="Y297" s="4">
        <v>69.26788780664899</v>
      </c>
    </row>
    <row r="298" spans="1:25" ht="15">
      <c r="A298" s="36">
        <v>2018</v>
      </c>
      <c r="B298" s="37">
        <v>5</v>
      </c>
      <c r="C298" s="37" t="s">
        <v>71</v>
      </c>
      <c r="D298" s="37" t="s">
        <v>84</v>
      </c>
      <c r="E298" s="34" t="s">
        <v>233</v>
      </c>
      <c r="F298" s="37" t="s">
        <v>73</v>
      </c>
      <c r="G298" s="38" t="s">
        <v>85</v>
      </c>
      <c r="H298" s="25">
        <v>46.16384228387842</v>
      </c>
      <c r="I298" s="26">
        <v>0</v>
      </c>
      <c r="J298" s="2">
        <v>46.16384228387842</v>
      </c>
      <c r="K298" s="25">
        <v>4.576914962810688</v>
      </c>
      <c r="L298" s="26">
        <v>15.889391830945106</v>
      </c>
      <c r="M298" s="2">
        <v>20.466306793755795</v>
      </c>
      <c r="N298" s="25">
        <v>13.301660599222352</v>
      </c>
      <c r="O298" s="26">
        <v>24.55942277605113</v>
      </c>
      <c r="P298" s="26">
        <v>11.12333062470503</v>
      </c>
      <c r="Q298" s="26">
        <v>4.335352994587308</v>
      </c>
      <c r="R298" s="26">
        <v>23.087542516228204</v>
      </c>
      <c r="S298" s="26">
        <v>24.903439590112672</v>
      </c>
      <c r="T298" s="26">
        <v>60.45390340840102</v>
      </c>
      <c r="U298" s="26">
        <v>6.1081318063880605</v>
      </c>
      <c r="V298" s="2">
        <v>167.8726885189641</v>
      </c>
      <c r="W298" s="27">
        <v>234.50283759659834</v>
      </c>
      <c r="X298" s="28">
        <v>23.229147707015226</v>
      </c>
      <c r="Y298" s="4">
        <v>257.73198530361356</v>
      </c>
    </row>
    <row r="299" spans="1:25" ht="15">
      <c r="A299" s="36">
        <v>2018</v>
      </c>
      <c r="B299" s="37">
        <v>5</v>
      </c>
      <c r="C299" s="37" t="s">
        <v>71</v>
      </c>
      <c r="D299" s="37" t="s">
        <v>84</v>
      </c>
      <c r="E299" s="34" t="s">
        <v>234</v>
      </c>
      <c r="F299" s="37" t="s">
        <v>73</v>
      </c>
      <c r="G299" s="38" t="s">
        <v>86</v>
      </c>
      <c r="H299" s="25">
        <v>2.573422334941062</v>
      </c>
      <c r="I299" s="26">
        <v>0</v>
      </c>
      <c r="J299" s="2">
        <v>2.573422334941062</v>
      </c>
      <c r="K299" s="25">
        <v>0.5462528322104288</v>
      </c>
      <c r="L299" s="26">
        <v>4.40228259366475</v>
      </c>
      <c r="M299" s="2">
        <v>4.948535425875178</v>
      </c>
      <c r="N299" s="25">
        <v>1.9073463608612564</v>
      </c>
      <c r="O299" s="26">
        <v>5.657392723498407</v>
      </c>
      <c r="P299" s="26">
        <v>2.9255935558090562</v>
      </c>
      <c r="Q299" s="26">
        <v>2.101497399610178</v>
      </c>
      <c r="R299" s="26">
        <v>8.537484757281259</v>
      </c>
      <c r="S299" s="26">
        <v>7.245978998291898</v>
      </c>
      <c r="T299" s="26">
        <v>17.90381550650696</v>
      </c>
      <c r="U299" s="26">
        <v>2.5934431441981887</v>
      </c>
      <c r="V299" s="2">
        <v>48.87252455689809</v>
      </c>
      <c r="W299" s="27">
        <v>56.394482317714335</v>
      </c>
      <c r="X299" s="28">
        <v>5.586268745146117</v>
      </c>
      <c r="Y299" s="4">
        <v>61.98075106286045</v>
      </c>
    </row>
    <row r="300" spans="1:25" ht="15">
      <c r="A300" s="36">
        <v>2018</v>
      </c>
      <c r="B300" s="37">
        <v>5</v>
      </c>
      <c r="C300" s="37" t="s">
        <v>71</v>
      </c>
      <c r="D300" s="37" t="s">
        <v>75</v>
      </c>
      <c r="E300" s="34" t="s">
        <v>235</v>
      </c>
      <c r="F300" s="37" t="s">
        <v>73</v>
      </c>
      <c r="G300" s="38" t="s">
        <v>87</v>
      </c>
      <c r="H300" s="25">
        <v>4.515140904266604</v>
      </c>
      <c r="I300" s="26">
        <v>0</v>
      </c>
      <c r="J300" s="2">
        <v>4.515140904266604</v>
      </c>
      <c r="K300" s="25">
        <v>1.0902129069387334</v>
      </c>
      <c r="L300" s="26">
        <v>2.2822998326320567</v>
      </c>
      <c r="M300" s="2">
        <v>3.3725127395707903</v>
      </c>
      <c r="N300" s="25">
        <v>2.577225178326225</v>
      </c>
      <c r="O300" s="26">
        <v>5.454633235286618</v>
      </c>
      <c r="P300" s="26">
        <v>1.3960684404894184</v>
      </c>
      <c r="Q300" s="26">
        <v>0.8371700460160396</v>
      </c>
      <c r="R300" s="26">
        <v>4.411032619711783</v>
      </c>
      <c r="S300" s="26">
        <v>3.9931849369864745</v>
      </c>
      <c r="T300" s="26">
        <v>8.338002552311876</v>
      </c>
      <c r="U300" s="26">
        <v>1.6896839630124962</v>
      </c>
      <c r="V300" s="2">
        <v>28.69698459617556</v>
      </c>
      <c r="W300" s="27">
        <v>36.58463824001296</v>
      </c>
      <c r="X300" s="28">
        <v>3.623964671091269</v>
      </c>
      <c r="Y300" s="4">
        <v>40.20860291110423</v>
      </c>
    </row>
    <row r="301" spans="1:25" ht="15">
      <c r="A301" s="36">
        <v>2018</v>
      </c>
      <c r="B301" s="37">
        <v>5</v>
      </c>
      <c r="C301" s="37" t="s">
        <v>71</v>
      </c>
      <c r="D301" s="37" t="s">
        <v>75</v>
      </c>
      <c r="E301" s="34" t="s">
        <v>236</v>
      </c>
      <c r="F301" s="37" t="s">
        <v>73</v>
      </c>
      <c r="G301" s="38" t="s">
        <v>88</v>
      </c>
      <c r="H301" s="25">
        <v>57.601204750393066</v>
      </c>
      <c r="I301" s="26">
        <v>0</v>
      </c>
      <c r="J301" s="2">
        <v>57.601204750393066</v>
      </c>
      <c r="K301" s="25">
        <v>367.6589402859397</v>
      </c>
      <c r="L301" s="26">
        <v>88.21923949666848</v>
      </c>
      <c r="M301" s="2">
        <v>455.8781797826082</v>
      </c>
      <c r="N301" s="25">
        <v>19.180980779534792</v>
      </c>
      <c r="O301" s="26">
        <v>64.94258464732165</v>
      </c>
      <c r="P301" s="26">
        <v>9.543474195931381</v>
      </c>
      <c r="Q301" s="26">
        <v>10.315851958968565</v>
      </c>
      <c r="R301" s="26">
        <v>35.12594366051589</v>
      </c>
      <c r="S301" s="26">
        <v>49.11083140669355</v>
      </c>
      <c r="T301" s="26">
        <v>32.43951814454712</v>
      </c>
      <c r="U301" s="26">
        <v>8.546701857091485</v>
      </c>
      <c r="V301" s="2">
        <v>229.2057558540914</v>
      </c>
      <c r="W301" s="27">
        <v>742.6851403870927</v>
      </c>
      <c r="X301" s="28">
        <v>73.5681452445291</v>
      </c>
      <c r="Y301" s="4">
        <v>816.2532856316218</v>
      </c>
    </row>
    <row r="302" spans="1:25" ht="15">
      <c r="A302" s="36">
        <v>2018</v>
      </c>
      <c r="B302" s="37">
        <v>5</v>
      </c>
      <c r="C302" s="37" t="s">
        <v>71</v>
      </c>
      <c r="D302" s="37" t="s">
        <v>75</v>
      </c>
      <c r="E302" s="34" t="s">
        <v>237</v>
      </c>
      <c r="F302" s="37" t="s">
        <v>73</v>
      </c>
      <c r="G302" s="38" t="s">
        <v>89</v>
      </c>
      <c r="H302" s="25">
        <v>286.32633797370056</v>
      </c>
      <c r="I302" s="26">
        <v>26.45084874392643</v>
      </c>
      <c r="J302" s="2">
        <v>312.777186717627</v>
      </c>
      <c r="K302" s="25">
        <v>164.69776248268292</v>
      </c>
      <c r="L302" s="26">
        <v>115.7302088098356</v>
      </c>
      <c r="M302" s="2">
        <v>280.4279712925185</v>
      </c>
      <c r="N302" s="25">
        <v>47.46824441661006</v>
      </c>
      <c r="O302" s="26">
        <v>103.45140651268083</v>
      </c>
      <c r="P302" s="26">
        <v>15.681872043957595</v>
      </c>
      <c r="Q302" s="26">
        <v>13.16613756422914</v>
      </c>
      <c r="R302" s="26">
        <v>48.10493567708097</v>
      </c>
      <c r="S302" s="26">
        <v>65.78020830053994</v>
      </c>
      <c r="T302" s="26">
        <v>102.27019403206899</v>
      </c>
      <c r="U302" s="26">
        <v>12.118558231880678</v>
      </c>
      <c r="V302" s="2">
        <v>408.04132392982444</v>
      </c>
      <c r="W302" s="27">
        <v>1001.24648193997</v>
      </c>
      <c r="X302" s="28">
        <v>99.1804558367348</v>
      </c>
      <c r="Y302" s="4">
        <v>1100.4269377767048</v>
      </c>
    </row>
    <row r="303" spans="1:25" ht="15">
      <c r="A303" s="36">
        <v>2018</v>
      </c>
      <c r="B303" s="37">
        <v>5</v>
      </c>
      <c r="C303" s="37" t="s">
        <v>71</v>
      </c>
      <c r="D303" s="37" t="s">
        <v>84</v>
      </c>
      <c r="E303" s="34" t="s">
        <v>238</v>
      </c>
      <c r="F303" s="37" t="s">
        <v>73</v>
      </c>
      <c r="G303" s="38" t="s">
        <v>90</v>
      </c>
      <c r="H303" s="25">
        <v>11.761277587174638</v>
      </c>
      <c r="I303" s="26">
        <v>0</v>
      </c>
      <c r="J303" s="2">
        <v>11.761277587174638</v>
      </c>
      <c r="K303" s="25">
        <v>5.3343240414720094</v>
      </c>
      <c r="L303" s="26">
        <v>1.1677686402385268</v>
      </c>
      <c r="M303" s="2">
        <v>6.502092681710536</v>
      </c>
      <c r="N303" s="25">
        <v>9.463405135743074</v>
      </c>
      <c r="O303" s="26">
        <v>12.763367354377412</v>
      </c>
      <c r="P303" s="26">
        <v>2.196220287430144</v>
      </c>
      <c r="Q303" s="26">
        <v>1.1591857057528256</v>
      </c>
      <c r="R303" s="26">
        <v>7.540917685941776</v>
      </c>
      <c r="S303" s="26">
        <v>7.3969880366951175</v>
      </c>
      <c r="T303" s="26">
        <v>13.297119903494604</v>
      </c>
      <c r="U303" s="26">
        <v>1.7455901671740683</v>
      </c>
      <c r="V303" s="2">
        <v>55.56276256965833</v>
      </c>
      <c r="W303" s="27">
        <v>73.82613283854351</v>
      </c>
      <c r="X303" s="28">
        <v>7.3129954327406</v>
      </c>
      <c r="Y303" s="4">
        <v>81.13912827128411</v>
      </c>
    </row>
    <row r="304" spans="1:25" ht="15">
      <c r="A304" s="36">
        <v>2018</v>
      </c>
      <c r="B304" s="37">
        <v>5</v>
      </c>
      <c r="C304" s="37" t="s">
        <v>71</v>
      </c>
      <c r="D304" s="37" t="s">
        <v>72</v>
      </c>
      <c r="E304" s="34" t="s">
        <v>239</v>
      </c>
      <c r="F304" s="37" t="s">
        <v>73</v>
      </c>
      <c r="G304" s="38" t="s">
        <v>91</v>
      </c>
      <c r="H304" s="25">
        <v>19.171906613603</v>
      </c>
      <c r="I304" s="26">
        <v>2.098157430761578</v>
      </c>
      <c r="J304" s="2">
        <v>21.270064044364577</v>
      </c>
      <c r="K304" s="25">
        <v>0.43147580817461023</v>
      </c>
      <c r="L304" s="26">
        <v>10.79063496171295</v>
      </c>
      <c r="M304" s="2">
        <v>11.22211076988756</v>
      </c>
      <c r="N304" s="25">
        <v>5.01795791218139</v>
      </c>
      <c r="O304" s="26">
        <v>29.82409391597607</v>
      </c>
      <c r="P304" s="26">
        <v>4.558547333090156</v>
      </c>
      <c r="Q304" s="26">
        <v>1.9784489459793457</v>
      </c>
      <c r="R304" s="26">
        <v>12.330449256889253</v>
      </c>
      <c r="S304" s="26">
        <v>12.907352516674544</v>
      </c>
      <c r="T304" s="26">
        <v>30.557703742478783</v>
      </c>
      <c r="U304" s="26">
        <v>3.3288691737212286</v>
      </c>
      <c r="V304" s="2">
        <v>100.50336544463636</v>
      </c>
      <c r="W304" s="27">
        <v>132.9955402588885</v>
      </c>
      <c r="X304" s="28">
        <v>13.174139600686948</v>
      </c>
      <c r="Y304" s="4">
        <v>146.16967985957544</v>
      </c>
    </row>
    <row r="305" spans="1:25" ht="15">
      <c r="A305" s="36">
        <v>2018</v>
      </c>
      <c r="B305" s="37">
        <v>5</v>
      </c>
      <c r="C305" s="37" t="s">
        <v>71</v>
      </c>
      <c r="D305" s="37" t="s">
        <v>72</v>
      </c>
      <c r="E305" s="34" t="s">
        <v>240</v>
      </c>
      <c r="F305" s="37" t="s">
        <v>73</v>
      </c>
      <c r="G305" s="38" t="s">
        <v>92</v>
      </c>
      <c r="H305" s="25">
        <v>50.14349306675805</v>
      </c>
      <c r="I305" s="26">
        <v>2.415572252397709</v>
      </c>
      <c r="J305" s="2">
        <v>52.559065319155756</v>
      </c>
      <c r="K305" s="25">
        <v>65.52350264167714</v>
      </c>
      <c r="L305" s="26">
        <v>64.07126771760167</v>
      </c>
      <c r="M305" s="2">
        <v>129.5947703592788</v>
      </c>
      <c r="N305" s="25">
        <v>26.593324834333504</v>
      </c>
      <c r="O305" s="26">
        <v>121.62032163121614</v>
      </c>
      <c r="P305" s="26">
        <v>18.399671557373903</v>
      </c>
      <c r="Q305" s="26">
        <v>16.61789111489768</v>
      </c>
      <c r="R305" s="26">
        <v>55.60673596534663</v>
      </c>
      <c r="S305" s="26">
        <v>51.35972673289242</v>
      </c>
      <c r="T305" s="26">
        <v>85.83245792258337</v>
      </c>
      <c r="U305" s="26">
        <v>13.730923851150063</v>
      </c>
      <c r="V305" s="2">
        <v>389.76083119235295</v>
      </c>
      <c r="W305" s="27">
        <v>571.9146668707875</v>
      </c>
      <c r="X305" s="28">
        <v>56.65215034574653</v>
      </c>
      <c r="Y305" s="4">
        <v>628.5668172165341</v>
      </c>
    </row>
    <row r="306" spans="1:25" ht="15">
      <c r="A306" s="36">
        <v>2018</v>
      </c>
      <c r="B306" s="37">
        <v>5</v>
      </c>
      <c r="C306" s="37" t="s">
        <v>93</v>
      </c>
      <c r="D306" s="37" t="s">
        <v>94</v>
      </c>
      <c r="E306" s="34" t="s">
        <v>241</v>
      </c>
      <c r="F306" s="37" t="s">
        <v>95</v>
      </c>
      <c r="G306" s="38" t="s">
        <v>96</v>
      </c>
      <c r="H306" s="25">
        <v>7.479925933539782</v>
      </c>
      <c r="I306" s="26">
        <v>0.9845158034662891</v>
      </c>
      <c r="J306" s="2">
        <v>8.464441737006071</v>
      </c>
      <c r="K306" s="25">
        <v>0.6279853398351489</v>
      </c>
      <c r="L306" s="26">
        <v>1.8829985555983118</v>
      </c>
      <c r="M306" s="2">
        <v>2.5109838954334607</v>
      </c>
      <c r="N306" s="25">
        <v>2.681277062861638</v>
      </c>
      <c r="O306" s="26">
        <v>1.6256976442030697</v>
      </c>
      <c r="P306" s="26">
        <v>0.6955514808542574</v>
      </c>
      <c r="Q306" s="26">
        <v>0.17783497559032935</v>
      </c>
      <c r="R306" s="26">
        <v>2.6520472081423287</v>
      </c>
      <c r="S306" s="26">
        <v>2.33908126663384</v>
      </c>
      <c r="T306" s="26">
        <v>6.820544785283583</v>
      </c>
      <c r="U306" s="26">
        <v>0.5952124111678573</v>
      </c>
      <c r="V306" s="2">
        <v>17.58723679856116</v>
      </c>
      <c r="W306" s="27">
        <v>28.562662431000692</v>
      </c>
      <c r="X306" s="28">
        <v>2.829331505778128</v>
      </c>
      <c r="Y306" s="4">
        <v>31.39199393677882</v>
      </c>
    </row>
    <row r="307" spans="1:25" ht="15">
      <c r="A307" s="36">
        <v>2018</v>
      </c>
      <c r="B307" s="37">
        <v>5</v>
      </c>
      <c r="C307" s="37" t="s">
        <v>93</v>
      </c>
      <c r="D307" s="37" t="s">
        <v>97</v>
      </c>
      <c r="E307" s="34" t="s">
        <v>242</v>
      </c>
      <c r="F307" s="37" t="s">
        <v>95</v>
      </c>
      <c r="G307" s="38" t="s">
        <v>98</v>
      </c>
      <c r="H307" s="25">
        <v>54.274183414891695</v>
      </c>
      <c r="I307" s="26">
        <v>0</v>
      </c>
      <c r="J307" s="2">
        <v>54.274183414891695</v>
      </c>
      <c r="K307" s="25">
        <v>1.1534262674675937</v>
      </c>
      <c r="L307" s="26">
        <v>8.835567258213622</v>
      </c>
      <c r="M307" s="2">
        <v>9.988993525681217</v>
      </c>
      <c r="N307" s="25">
        <v>13.43242108653708</v>
      </c>
      <c r="O307" s="26">
        <v>4.602987893654464</v>
      </c>
      <c r="P307" s="26">
        <v>1.996685925537669</v>
      </c>
      <c r="Q307" s="26">
        <v>0.9554613448919229</v>
      </c>
      <c r="R307" s="26">
        <v>6.710720232386761</v>
      </c>
      <c r="S307" s="26">
        <v>5.925207848570367</v>
      </c>
      <c r="T307" s="26">
        <v>10.147822736932</v>
      </c>
      <c r="U307" s="26">
        <v>1.7102137016924335</v>
      </c>
      <c r="V307" s="2">
        <v>45.48149481613838</v>
      </c>
      <c r="W307" s="27">
        <v>109.7446717567113</v>
      </c>
      <c r="X307" s="28">
        <v>10.870976137895306</v>
      </c>
      <c r="Y307" s="4">
        <v>120.61564789460661</v>
      </c>
    </row>
    <row r="308" spans="1:25" ht="15">
      <c r="A308" s="36">
        <v>2018</v>
      </c>
      <c r="B308" s="37">
        <v>5</v>
      </c>
      <c r="C308" s="37" t="s">
        <v>93</v>
      </c>
      <c r="D308" s="37" t="s">
        <v>97</v>
      </c>
      <c r="E308" s="34" t="s">
        <v>243</v>
      </c>
      <c r="F308" s="37" t="s">
        <v>95</v>
      </c>
      <c r="G308" s="38" t="s">
        <v>99</v>
      </c>
      <c r="H308" s="25">
        <v>12.841514323955565</v>
      </c>
      <c r="I308" s="26">
        <v>0</v>
      </c>
      <c r="J308" s="2">
        <v>12.841514323955565</v>
      </c>
      <c r="K308" s="25">
        <v>1.6836343630317288</v>
      </c>
      <c r="L308" s="26">
        <v>2.7535433315171467</v>
      </c>
      <c r="M308" s="2">
        <v>4.4371776945488755</v>
      </c>
      <c r="N308" s="25">
        <v>1.380116418899032</v>
      </c>
      <c r="O308" s="26">
        <v>4.804193681008091</v>
      </c>
      <c r="P308" s="26">
        <v>1.7829588784333161</v>
      </c>
      <c r="Q308" s="26">
        <v>0.7651998057883522</v>
      </c>
      <c r="R308" s="26">
        <v>8.361479160683077</v>
      </c>
      <c r="S308" s="26">
        <v>4.583972727921629</v>
      </c>
      <c r="T308" s="26">
        <v>10.699670751396377</v>
      </c>
      <c r="U308" s="26">
        <v>1.850074379334825</v>
      </c>
      <c r="V308" s="2">
        <v>34.22764627142126</v>
      </c>
      <c r="W308" s="27">
        <v>51.506338289925694</v>
      </c>
      <c r="X308" s="28">
        <v>5.10206322958914</v>
      </c>
      <c r="Y308" s="4">
        <v>56.608401519514835</v>
      </c>
    </row>
    <row r="309" spans="1:25" ht="15">
      <c r="A309" s="36">
        <v>2018</v>
      </c>
      <c r="B309" s="37">
        <v>5</v>
      </c>
      <c r="C309" s="37" t="s">
        <v>93</v>
      </c>
      <c r="D309" s="37" t="s">
        <v>97</v>
      </c>
      <c r="E309" s="34" t="s">
        <v>244</v>
      </c>
      <c r="F309" s="37" t="s">
        <v>95</v>
      </c>
      <c r="G309" s="38" t="s">
        <v>100</v>
      </c>
      <c r="H309" s="25">
        <v>6.990777077596329</v>
      </c>
      <c r="I309" s="26">
        <v>15.49763747551154</v>
      </c>
      <c r="J309" s="2">
        <v>22.48841455310787</v>
      </c>
      <c r="K309" s="25">
        <v>3.3845483376114425</v>
      </c>
      <c r="L309" s="26">
        <v>2.8767260176892773</v>
      </c>
      <c r="M309" s="2">
        <v>6.26127435530072</v>
      </c>
      <c r="N309" s="25">
        <v>1.5691880758676475</v>
      </c>
      <c r="O309" s="26">
        <v>8.379922059352886</v>
      </c>
      <c r="P309" s="26">
        <v>3.9175308143281447</v>
      </c>
      <c r="Q309" s="26">
        <v>1.2360541238394047</v>
      </c>
      <c r="R309" s="26">
        <v>9.96431562642858</v>
      </c>
      <c r="S309" s="26">
        <v>9.899924953607636</v>
      </c>
      <c r="T309" s="26">
        <v>18.40191938173361</v>
      </c>
      <c r="U309" s="26">
        <v>3.7700655925858237</v>
      </c>
      <c r="V309" s="2">
        <v>57.138888021375344</v>
      </c>
      <c r="W309" s="27">
        <v>85.88857692978394</v>
      </c>
      <c r="X309" s="28">
        <v>8.507864564402018</v>
      </c>
      <c r="Y309" s="4">
        <v>94.39644149418595</v>
      </c>
    </row>
    <row r="310" spans="1:25" ht="15">
      <c r="A310" s="36">
        <v>2018</v>
      </c>
      <c r="B310" s="37">
        <v>5</v>
      </c>
      <c r="C310" s="37" t="s">
        <v>93</v>
      </c>
      <c r="D310" s="37" t="s">
        <v>97</v>
      </c>
      <c r="E310" s="34" t="s">
        <v>245</v>
      </c>
      <c r="F310" s="37" t="s">
        <v>95</v>
      </c>
      <c r="G310" s="38" t="s">
        <v>101</v>
      </c>
      <c r="H310" s="25">
        <v>32.08349793506512</v>
      </c>
      <c r="I310" s="26">
        <v>0</v>
      </c>
      <c r="J310" s="2">
        <v>32.08349793506512</v>
      </c>
      <c r="K310" s="25">
        <v>3.2235125114578627</v>
      </c>
      <c r="L310" s="26">
        <v>5.67334950426639</v>
      </c>
      <c r="M310" s="2">
        <v>8.896862015724253</v>
      </c>
      <c r="N310" s="25">
        <v>6.254071032183754</v>
      </c>
      <c r="O310" s="26">
        <v>9.647402751480213</v>
      </c>
      <c r="P310" s="26">
        <v>3.5880073128398657</v>
      </c>
      <c r="Q310" s="26">
        <v>1.8094189505241818</v>
      </c>
      <c r="R310" s="26">
        <v>10.970522963869517</v>
      </c>
      <c r="S310" s="26">
        <v>8.42199113846286</v>
      </c>
      <c r="T310" s="26">
        <v>18.858014955297183</v>
      </c>
      <c r="U310" s="26">
        <v>2.8324799855616996</v>
      </c>
      <c r="V310" s="2">
        <v>62.38187349193554</v>
      </c>
      <c r="W310" s="27">
        <v>103.36223344272491</v>
      </c>
      <c r="X310" s="28">
        <v>10.238752156070593</v>
      </c>
      <c r="Y310" s="4">
        <v>113.6009855987955</v>
      </c>
    </row>
    <row r="311" spans="1:25" ht="15">
      <c r="A311" s="36">
        <v>2018</v>
      </c>
      <c r="B311" s="37">
        <v>5</v>
      </c>
      <c r="C311" s="37" t="s">
        <v>93</v>
      </c>
      <c r="D311" s="37" t="s">
        <v>94</v>
      </c>
      <c r="E311" s="34" t="s">
        <v>246</v>
      </c>
      <c r="F311" s="37" t="s">
        <v>95</v>
      </c>
      <c r="G311" s="38" t="s">
        <v>102</v>
      </c>
      <c r="H311" s="25">
        <v>28.58286493188398</v>
      </c>
      <c r="I311" s="26">
        <v>0</v>
      </c>
      <c r="J311" s="2">
        <v>28.58286493188398</v>
      </c>
      <c r="K311" s="25">
        <v>1.0696416250601575</v>
      </c>
      <c r="L311" s="26">
        <v>12.014760527493848</v>
      </c>
      <c r="M311" s="2">
        <v>13.084402152554006</v>
      </c>
      <c r="N311" s="25">
        <v>2.0545503676581607</v>
      </c>
      <c r="O311" s="26">
        <v>24.241556553558706</v>
      </c>
      <c r="P311" s="26">
        <v>5.559761591398639</v>
      </c>
      <c r="Q311" s="26">
        <v>2.3219330461805017</v>
      </c>
      <c r="R311" s="26">
        <v>15.350819487719376</v>
      </c>
      <c r="S311" s="26">
        <v>15.891347780223304</v>
      </c>
      <c r="T311" s="26">
        <v>36.84368861584294</v>
      </c>
      <c r="U311" s="26">
        <v>4.669754809709995</v>
      </c>
      <c r="V311" s="2">
        <v>106.93335123065884</v>
      </c>
      <c r="W311" s="27">
        <v>148.60061831509682</v>
      </c>
      <c r="X311" s="28">
        <v>14.71993155789615</v>
      </c>
      <c r="Y311" s="4">
        <v>163.32054987299298</v>
      </c>
    </row>
    <row r="312" spans="1:25" ht="15">
      <c r="A312" s="36">
        <v>2018</v>
      </c>
      <c r="B312" s="37">
        <v>5</v>
      </c>
      <c r="C312" s="37" t="s">
        <v>93</v>
      </c>
      <c r="D312" s="37" t="s">
        <v>94</v>
      </c>
      <c r="E312" s="34" t="s">
        <v>247</v>
      </c>
      <c r="F312" s="37" t="s">
        <v>95</v>
      </c>
      <c r="G312" s="38" t="s">
        <v>103</v>
      </c>
      <c r="H312" s="25">
        <v>62.057170228873886</v>
      </c>
      <c r="I312" s="26">
        <v>7.041337326822003</v>
      </c>
      <c r="J312" s="2">
        <v>69.09850755569589</v>
      </c>
      <c r="K312" s="25">
        <v>2.680517293807679</v>
      </c>
      <c r="L312" s="26">
        <v>18.685541638590088</v>
      </c>
      <c r="M312" s="2">
        <v>21.366058932397767</v>
      </c>
      <c r="N312" s="25">
        <v>10.338001358643874</v>
      </c>
      <c r="O312" s="26">
        <v>39.10429534497619</v>
      </c>
      <c r="P312" s="26">
        <v>9.245103799014434</v>
      </c>
      <c r="Q312" s="26">
        <v>4.732635333309817</v>
      </c>
      <c r="R312" s="26">
        <v>23.07012757712535</v>
      </c>
      <c r="S312" s="26">
        <v>22.786023810462574</v>
      </c>
      <c r="T312" s="26">
        <v>43.82005642170447</v>
      </c>
      <c r="U312" s="26">
        <v>5.241629547497614</v>
      </c>
      <c r="V312" s="2">
        <v>158.33778283710694</v>
      </c>
      <c r="W312" s="27">
        <v>248.8023493252006</v>
      </c>
      <c r="X312" s="28">
        <v>24.64561333020871</v>
      </c>
      <c r="Y312" s="4">
        <v>273.4479626554093</v>
      </c>
    </row>
    <row r="313" spans="1:25" ht="15">
      <c r="A313" s="36">
        <v>2018</v>
      </c>
      <c r="B313" s="37">
        <v>5</v>
      </c>
      <c r="C313" s="37" t="s">
        <v>93</v>
      </c>
      <c r="D313" s="37" t="s">
        <v>97</v>
      </c>
      <c r="E313" s="34" t="s">
        <v>248</v>
      </c>
      <c r="F313" s="37" t="s">
        <v>95</v>
      </c>
      <c r="G313" s="38" t="s">
        <v>104</v>
      </c>
      <c r="H313" s="25">
        <v>107.84839666643863</v>
      </c>
      <c r="I313" s="26">
        <v>0</v>
      </c>
      <c r="J313" s="2">
        <v>107.84839666643863</v>
      </c>
      <c r="K313" s="25">
        <v>8.861418868011745</v>
      </c>
      <c r="L313" s="26">
        <v>10.976662753521834</v>
      </c>
      <c r="M313" s="2">
        <v>19.83808162153358</v>
      </c>
      <c r="N313" s="25">
        <v>5.426598672162361</v>
      </c>
      <c r="O313" s="26">
        <v>16.472454021574084</v>
      </c>
      <c r="P313" s="26">
        <v>6.087244379179172</v>
      </c>
      <c r="Q313" s="26">
        <v>1.8506690746723446</v>
      </c>
      <c r="R313" s="26">
        <v>19.82609620965518</v>
      </c>
      <c r="S313" s="26">
        <v>12.701723269933163</v>
      </c>
      <c r="T313" s="26">
        <v>21.57574395789011</v>
      </c>
      <c r="U313" s="26">
        <v>4.718223317677166</v>
      </c>
      <c r="V313" s="2">
        <v>88.65870230955902</v>
      </c>
      <c r="W313" s="27">
        <v>216.34518059753123</v>
      </c>
      <c r="X313" s="28">
        <v>21.430500925155744</v>
      </c>
      <c r="Y313" s="4">
        <v>237.77568152268697</v>
      </c>
    </row>
    <row r="314" spans="1:25" ht="15">
      <c r="A314" s="36">
        <v>2018</v>
      </c>
      <c r="B314" s="37">
        <v>5</v>
      </c>
      <c r="C314" s="37" t="s">
        <v>93</v>
      </c>
      <c r="D314" s="37" t="s">
        <v>94</v>
      </c>
      <c r="E314" s="34" t="s">
        <v>249</v>
      </c>
      <c r="F314" s="37" t="s">
        <v>95</v>
      </c>
      <c r="G314" s="38" t="s">
        <v>105</v>
      </c>
      <c r="H314" s="25">
        <v>27.901713467320732</v>
      </c>
      <c r="I314" s="26">
        <v>2.205618561348196</v>
      </c>
      <c r="J314" s="2">
        <v>30.107332028668928</v>
      </c>
      <c r="K314" s="25">
        <v>3.6043223760367584</v>
      </c>
      <c r="L314" s="26">
        <v>16.841935020959095</v>
      </c>
      <c r="M314" s="2">
        <v>20.446257396995854</v>
      </c>
      <c r="N314" s="25">
        <v>4.405521592693884</v>
      </c>
      <c r="O314" s="26">
        <v>33.34788968489609</v>
      </c>
      <c r="P314" s="26">
        <v>9.398230721522765</v>
      </c>
      <c r="Q314" s="26">
        <v>5.361872974214822</v>
      </c>
      <c r="R314" s="26">
        <v>26.31442385892242</v>
      </c>
      <c r="S314" s="26">
        <v>19.111864338932758</v>
      </c>
      <c r="T314" s="26">
        <v>40.060423239219695</v>
      </c>
      <c r="U314" s="26">
        <v>5.151246359062765</v>
      </c>
      <c r="V314" s="2">
        <v>143.15139107996873</v>
      </c>
      <c r="W314" s="27">
        <v>193.7049805056335</v>
      </c>
      <c r="X314" s="28">
        <v>19.187834609216143</v>
      </c>
      <c r="Y314" s="4">
        <v>212.89281511484964</v>
      </c>
    </row>
    <row r="315" spans="1:25" ht="15">
      <c r="A315" s="36">
        <v>2018</v>
      </c>
      <c r="B315" s="37">
        <v>5</v>
      </c>
      <c r="C315" s="37" t="s">
        <v>93</v>
      </c>
      <c r="D315" s="37" t="s">
        <v>97</v>
      </c>
      <c r="E315" s="34" t="s">
        <v>250</v>
      </c>
      <c r="F315" s="37" t="s">
        <v>95</v>
      </c>
      <c r="G315" s="38" t="s">
        <v>106</v>
      </c>
      <c r="H315" s="25">
        <v>12.106416526725909</v>
      </c>
      <c r="I315" s="26">
        <v>0</v>
      </c>
      <c r="J315" s="2">
        <v>12.106416526725909</v>
      </c>
      <c r="K315" s="25">
        <v>0.7317899243460944</v>
      </c>
      <c r="L315" s="26">
        <v>3.8433651972564786</v>
      </c>
      <c r="M315" s="2">
        <v>4.575155121602573</v>
      </c>
      <c r="N315" s="25">
        <v>8.906211560283602</v>
      </c>
      <c r="O315" s="26">
        <v>6.432286167515421</v>
      </c>
      <c r="P315" s="26">
        <v>1.4398607690953293</v>
      </c>
      <c r="Q315" s="26">
        <v>0.463304462249335</v>
      </c>
      <c r="R315" s="26">
        <v>4.41847057988943</v>
      </c>
      <c r="S315" s="26">
        <v>4.540364784520193</v>
      </c>
      <c r="T315" s="26">
        <v>9.212621541881155</v>
      </c>
      <c r="U315" s="26">
        <v>1.9436926570663275</v>
      </c>
      <c r="V315" s="2">
        <v>37.35679120480741</v>
      </c>
      <c r="W315" s="27">
        <v>54.038362853135894</v>
      </c>
      <c r="X315" s="28">
        <v>5.352878062498176</v>
      </c>
      <c r="Y315" s="4">
        <v>59.39124091563407</v>
      </c>
    </row>
    <row r="316" spans="1:25" ht="15">
      <c r="A316" s="36">
        <v>2018</v>
      </c>
      <c r="B316" s="37">
        <v>5</v>
      </c>
      <c r="C316" s="37" t="s">
        <v>93</v>
      </c>
      <c r="D316" s="37" t="s">
        <v>97</v>
      </c>
      <c r="E316" s="34" t="s">
        <v>251</v>
      </c>
      <c r="F316" s="37" t="s">
        <v>95</v>
      </c>
      <c r="G316" s="38" t="s">
        <v>107</v>
      </c>
      <c r="H316" s="25">
        <v>14.1357089431572</v>
      </c>
      <c r="I316" s="26">
        <v>0</v>
      </c>
      <c r="J316" s="2">
        <v>14.1357089431572</v>
      </c>
      <c r="K316" s="25">
        <v>1.2120354308940433</v>
      </c>
      <c r="L316" s="26">
        <v>3.6810588093407883</v>
      </c>
      <c r="M316" s="2">
        <v>4.893094240234832</v>
      </c>
      <c r="N316" s="25">
        <v>1.4886842891424352</v>
      </c>
      <c r="O316" s="26">
        <v>5.247676947796038</v>
      </c>
      <c r="P316" s="26">
        <v>2.1132733854036414</v>
      </c>
      <c r="Q316" s="26">
        <v>1.0246457065574817</v>
      </c>
      <c r="R316" s="26">
        <v>8.762927423539827</v>
      </c>
      <c r="S316" s="26">
        <v>5.221305017409026</v>
      </c>
      <c r="T316" s="26">
        <v>11.696234415224891</v>
      </c>
      <c r="U316" s="26">
        <v>1.640241664107745</v>
      </c>
      <c r="V316" s="2">
        <v>37.1949676238325</v>
      </c>
      <c r="W316" s="27">
        <v>56.223770807224525</v>
      </c>
      <c r="X316" s="28">
        <v>5.569357921772992</v>
      </c>
      <c r="Y316" s="4">
        <v>61.793128728997516</v>
      </c>
    </row>
    <row r="317" spans="1:25" ht="15">
      <c r="A317" s="36">
        <v>2018</v>
      </c>
      <c r="B317" s="37">
        <v>5</v>
      </c>
      <c r="C317" s="37" t="s">
        <v>93</v>
      </c>
      <c r="D317" s="37" t="s">
        <v>97</v>
      </c>
      <c r="E317" s="34" t="s">
        <v>252</v>
      </c>
      <c r="F317" s="37" t="s">
        <v>95</v>
      </c>
      <c r="G317" s="38" t="s">
        <v>108</v>
      </c>
      <c r="H317" s="25">
        <v>18.421371092906735</v>
      </c>
      <c r="I317" s="26">
        <v>0</v>
      </c>
      <c r="J317" s="2">
        <v>18.421371092906735</v>
      </c>
      <c r="K317" s="25">
        <v>0.2782293428432048</v>
      </c>
      <c r="L317" s="26">
        <v>8.137463307355691</v>
      </c>
      <c r="M317" s="2">
        <v>8.415692650198896</v>
      </c>
      <c r="N317" s="25">
        <v>2.163335068040617</v>
      </c>
      <c r="O317" s="26">
        <v>8.715818779866174</v>
      </c>
      <c r="P317" s="26">
        <v>3.8030816271543597</v>
      </c>
      <c r="Q317" s="26">
        <v>6.9487660480118985</v>
      </c>
      <c r="R317" s="26">
        <v>12.157295331415611</v>
      </c>
      <c r="S317" s="26">
        <v>9.392604001430405</v>
      </c>
      <c r="T317" s="26">
        <v>20.09688643887823</v>
      </c>
      <c r="U317" s="26">
        <v>5.17579041890253</v>
      </c>
      <c r="V317" s="2">
        <v>68.4535386506138</v>
      </c>
      <c r="W317" s="27">
        <v>95.29060239371942</v>
      </c>
      <c r="X317" s="28">
        <v>9.439201264845764</v>
      </c>
      <c r="Y317" s="4">
        <v>104.72980365856519</v>
      </c>
    </row>
    <row r="318" spans="1:25" ht="15">
      <c r="A318" s="36">
        <v>2018</v>
      </c>
      <c r="B318" s="37">
        <v>5</v>
      </c>
      <c r="C318" s="37" t="s">
        <v>93</v>
      </c>
      <c r="D318" s="37" t="s">
        <v>97</v>
      </c>
      <c r="E318" s="34" t="s">
        <v>253</v>
      </c>
      <c r="F318" s="37" t="s">
        <v>95</v>
      </c>
      <c r="G318" s="38" t="s">
        <v>109</v>
      </c>
      <c r="H318" s="25">
        <v>6.223072125230882</v>
      </c>
      <c r="I318" s="26">
        <v>0</v>
      </c>
      <c r="J318" s="2">
        <v>6.223072125230882</v>
      </c>
      <c r="K318" s="25">
        <v>0.07482608353824474</v>
      </c>
      <c r="L318" s="26">
        <v>2.963866286485641</v>
      </c>
      <c r="M318" s="2">
        <v>3.0386923700238855</v>
      </c>
      <c r="N318" s="25">
        <v>2.1457970640419055</v>
      </c>
      <c r="O318" s="26">
        <v>4.957774926402296</v>
      </c>
      <c r="P318" s="26">
        <v>1.3054253104182236</v>
      </c>
      <c r="Q318" s="26">
        <v>0.21803749767551833</v>
      </c>
      <c r="R318" s="26">
        <v>7.585348810433721</v>
      </c>
      <c r="S318" s="26">
        <v>3.165977615215363</v>
      </c>
      <c r="T318" s="26">
        <v>5.527079878927581</v>
      </c>
      <c r="U318" s="26">
        <v>1.1515786408141808</v>
      </c>
      <c r="V318" s="2">
        <v>26.057004874470717</v>
      </c>
      <c r="W318" s="27">
        <v>35.31876936972549</v>
      </c>
      <c r="X318" s="28">
        <v>3.4985713997364085</v>
      </c>
      <c r="Y318" s="4">
        <v>38.81734076946189</v>
      </c>
    </row>
    <row r="319" spans="1:25" ht="15">
      <c r="A319" s="36">
        <v>2018</v>
      </c>
      <c r="B319" s="37">
        <v>5</v>
      </c>
      <c r="C319" s="37" t="s">
        <v>93</v>
      </c>
      <c r="D319" s="37" t="s">
        <v>94</v>
      </c>
      <c r="E319" s="34" t="s">
        <v>254</v>
      </c>
      <c r="F319" s="37" t="s">
        <v>95</v>
      </c>
      <c r="G319" s="38" t="s">
        <v>110</v>
      </c>
      <c r="H319" s="25">
        <v>12.408298772126907</v>
      </c>
      <c r="I319" s="26">
        <v>0</v>
      </c>
      <c r="J319" s="2">
        <v>12.408298772126907</v>
      </c>
      <c r="K319" s="25">
        <v>1.2154710730492742</v>
      </c>
      <c r="L319" s="26">
        <v>4.89146248465501</v>
      </c>
      <c r="M319" s="2">
        <v>6.106933557704284</v>
      </c>
      <c r="N319" s="25">
        <v>2.4669694020352377</v>
      </c>
      <c r="O319" s="26">
        <v>4.663746124534339</v>
      </c>
      <c r="P319" s="26">
        <v>3.072204033717266</v>
      </c>
      <c r="Q319" s="26">
        <v>1.4065610579457926</v>
      </c>
      <c r="R319" s="26">
        <v>8.215458926339677</v>
      </c>
      <c r="S319" s="26">
        <v>8.399633714338538</v>
      </c>
      <c r="T319" s="26">
        <v>22.324205580207956</v>
      </c>
      <c r="U319" s="26">
        <v>1.9180873777515557</v>
      </c>
      <c r="V319" s="2">
        <v>52.46683627661338</v>
      </c>
      <c r="W319" s="27">
        <v>70.98206860644457</v>
      </c>
      <c r="X319" s="28">
        <v>7.0312709006911716</v>
      </c>
      <c r="Y319" s="4">
        <v>78.01333950713574</v>
      </c>
    </row>
    <row r="320" spans="1:25" ht="15">
      <c r="A320" s="36">
        <v>2018</v>
      </c>
      <c r="B320" s="37">
        <v>5</v>
      </c>
      <c r="C320" s="37" t="s">
        <v>93</v>
      </c>
      <c r="D320" s="37" t="s">
        <v>97</v>
      </c>
      <c r="E320" s="34" t="s">
        <v>255</v>
      </c>
      <c r="F320" s="37" t="s">
        <v>95</v>
      </c>
      <c r="G320" s="38" t="s">
        <v>111</v>
      </c>
      <c r="H320" s="25">
        <v>15.648534325218732</v>
      </c>
      <c r="I320" s="26">
        <v>0.8954152032639389</v>
      </c>
      <c r="J320" s="2">
        <v>16.54394952848267</v>
      </c>
      <c r="K320" s="25">
        <v>4.29845563441097</v>
      </c>
      <c r="L320" s="26">
        <v>2.9150599251781726</v>
      </c>
      <c r="M320" s="2">
        <v>7.213515559589142</v>
      </c>
      <c r="N320" s="25">
        <v>1.5892248520729813</v>
      </c>
      <c r="O320" s="26">
        <v>6.264316954824901</v>
      </c>
      <c r="P320" s="26">
        <v>3.6909168442035725</v>
      </c>
      <c r="Q320" s="26">
        <v>1.6359371621069956</v>
      </c>
      <c r="R320" s="26">
        <v>13.268518701928064</v>
      </c>
      <c r="S320" s="26">
        <v>8.067295111790349</v>
      </c>
      <c r="T320" s="26">
        <v>21.254813177082404</v>
      </c>
      <c r="U320" s="26">
        <v>2.1295523968336756</v>
      </c>
      <c r="V320" s="2">
        <v>57.90054215983581</v>
      </c>
      <c r="W320" s="27">
        <v>81.65800724790762</v>
      </c>
      <c r="X320" s="28">
        <v>8.088797235448798</v>
      </c>
      <c r="Y320" s="4">
        <v>89.74680448335641</v>
      </c>
    </row>
    <row r="321" spans="1:25" ht="15">
      <c r="A321" s="36">
        <v>2018</v>
      </c>
      <c r="B321" s="37">
        <v>5</v>
      </c>
      <c r="C321" s="37" t="s">
        <v>93</v>
      </c>
      <c r="D321" s="37" t="s">
        <v>97</v>
      </c>
      <c r="E321" s="34" t="s">
        <v>256</v>
      </c>
      <c r="F321" s="37" t="s">
        <v>95</v>
      </c>
      <c r="G321" s="38" t="s">
        <v>112</v>
      </c>
      <c r="H321" s="25">
        <v>21.765398746570984</v>
      </c>
      <c r="I321" s="26">
        <v>0</v>
      </c>
      <c r="J321" s="2">
        <v>21.765398746570984</v>
      </c>
      <c r="K321" s="25">
        <v>1.4823907864768215</v>
      </c>
      <c r="L321" s="26">
        <v>16.10249603318341</v>
      </c>
      <c r="M321" s="2">
        <v>17.58488681966023</v>
      </c>
      <c r="N321" s="25">
        <v>3.8226397407388886</v>
      </c>
      <c r="O321" s="26">
        <v>50.46388430433406</v>
      </c>
      <c r="P321" s="26">
        <v>6.52545768736044</v>
      </c>
      <c r="Q321" s="26">
        <v>2.465067084952991</v>
      </c>
      <c r="R321" s="26">
        <v>47.161735899533944</v>
      </c>
      <c r="S321" s="26">
        <v>19.826796735528525</v>
      </c>
      <c r="T321" s="26">
        <v>28.925411424513054</v>
      </c>
      <c r="U321" s="26">
        <v>5.22348201552677</v>
      </c>
      <c r="V321" s="2">
        <v>164.41438106924392</v>
      </c>
      <c r="W321" s="27">
        <v>203.76466663547512</v>
      </c>
      <c r="X321" s="28">
        <v>20.184317738324758</v>
      </c>
      <c r="Y321" s="4">
        <v>223.94898437379987</v>
      </c>
    </row>
    <row r="322" spans="1:25" ht="15">
      <c r="A322" s="36">
        <v>2018</v>
      </c>
      <c r="B322" s="37">
        <v>5</v>
      </c>
      <c r="C322" s="37" t="s">
        <v>93</v>
      </c>
      <c r="D322" s="37" t="s">
        <v>97</v>
      </c>
      <c r="E322" s="34" t="s">
        <v>257</v>
      </c>
      <c r="F322" s="37" t="s">
        <v>95</v>
      </c>
      <c r="G322" s="38" t="s">
        <v>113</v>
      </c>
      <c r="H322" s="25">
        <v>28.276934261271848</v>
      </c>
      <c r="I322" s="26">
        <v>0</v>
      </c>
      <c r="J322" s="2">
        <v>28.276934261271844</v>
      </c>
      <c r="K322" s="25">
        <v>4.100410548345718</v>
      </c>
      <c r="L322" s="26">
        <v>22.901937759288383</v>
      </c>
      <c r="M322" s="2">
        <v>27.0023483076341</v>
      </c>
      <c r="N322" s="25">
        <v>10.493832800751981</v>
      </c>
      <c r="O322" s="26">
        <v>81.3448804176955</v>
      </c>
      <c r="P322" s="26">
        <v>10.162788478932779</v>
      </c>
      <c r="Q322" s="26">
        <v>7.748693171806137</v>
      </c>
      <c r="R322" s="26">
        <v>45.48184194545691</v>
      </c>
      <c r="S322" s="26">
        <v>32.28193504786834</v>
      </c>
      <c r="T322" s="26">
        <v>68.03804905346153</v>
      </c>
      <c r="U322" s="26">
        <v>8.100698884529061</v>
      </c>
      <c r="V322" s="2">
        <v>263.6525693468778</v>
      </c>
      <c r="W322" s="27">
        <v>318.93185191578374</v>
      </c>
      <c r="X322" s="28">
        <v>31.59243462045254</v>
      </c>
      <c r="Y322" s="4">
        <v>350.5242865362363</v>
      </c>
    </row>
    <row r="323" spans="1:25" ht="15">
      <c r="A323" s="36">
        <v>2018</v>
      </c>
      <c r="B323" s="37">
        <v>5</v>
      </c>
      <c r="C323" s="37" t="s">
        <v>93</v>
      </c>
      <c r="D323" s="37" t="s">
        <v>97</v>
      </c>
      <c r="E323" s="34" t="s">
        <v>258</v>
      </c>
      <c r="F323" s="37" t="s">
        <v>95</v>
      </c>
      <c r="G323" s="38" t="s">
        <v>114</v>
      </c>
      <c r="H323" s="25">
        <v>18.57837765197948</v>
      </c>
      <c r="I323" s="26">
        <v>0.9389125858310052</v>
      </c>
      <c r="J323" s="2">
        <v>19.517290237810485</v>
      </c>
      <c r="K323" s="25">
        <v>0.791299131424249</v>
      </c>
      <c r="L323" s="26">
        <v>14.095112259996167</v>
      </c>
      <c r="M323" s="2">
        <v>14.886411391420417</v>
      </c>
      <c r="N323" s="25">
        <v>7.487110996904086</v>
      </c>
      <c r="O323" s="26">
        <v>32.995536383766016</v>
      </c>
      <c r="P323" s="26">
        <v>6.101489570281759</v>
      </c>
      <c r="Q323" s="26">
        <v>2.5897283081809146</v>
      </c>
      <c r="R323" s="26">
        <v>28.912652149370302</v>
      </c>
      <c r="S323" s="26">
        <v>18.101485770508067</v>
      </c>
      <c r="T323" s="26">
        <v>33.277732762377845</v>
      </c>
      <c r="U323" s="26">
        <v>5.754325041625047</v>
      </c>
      <c r="V323" s="2">
        <v>135.2199838195837</v>
      </c>
      <c r="W323" s="27">
        <v>169.6236854488146</v>
      </c>
      <c r="X323" s="28">
        <v>16.802414278249692</v>
      </c>
      <c r="Y323" s="4">
        <v>186.4260997270643</v>
      </c>
    </row>
    <row r="324" spans="1:25" ht="15">
      <c r="A324" s="36">
        <v>2018</v>
      </c>
      <c r="B324" s="37">
        <v>5</v>
      </c>
      <c r="C324" s="37" t="s">
        <v>93</v>
      </c>
      <c r="D324" s="37" t="s">
        <v>94</v>
      </c>
      <c r="E324" s="34" t="s">
        <v>259</v>
      </c>
      <c r="F324" s="37" t="s">
        <v>95</v>
      </c>
      <c r="G324" s="38" t="s">
        <v>115</v>
      </c>
      <c r="H324" s="25">
        <v>21.526001176314196</v>
      </c>
      <c r="I324" s="26">
        <v>0</v>
      </c>
      <c r="J324" s="2">
        <v>21.526001176314196</v>
      </c>
      <c r="K324" s="25">
        <v>0.7617192613816313</v>
      </c>
      <c r="L324" s="26">
        <v>5.860969554882092</v>
      </c>
      <c r="M324" s="2">
        <v>6.622688816263723</v>
      </c>
      <c r="N324" s="25">
        <v>2.4676276675491042</v>
      </c>
      <c r="O324" s="26">
        <v>8.372957212066854</v>
      </c>
      <c r="P324" s="26">
        <v>2.596041877237398</v>
      </c>
      <c r="Q324" s="26">
        <v>0.9004733093354415</v>
      </c>
      <c r="R324" s="26">
        <v>7.672994828393595</v>
      </c>
      <c r="S324" s="26">
        <v>6.043018319529349</v>
      </c>
      <c r="T324" s="26">
        <v>13.308258372979855</v>
      </c>
      <c r="U324" s="26">
        <v>2.3408910714391</v>
      </c>
      <c r="V324" s="2">
        <v>43.702237719801374</v>
      </c>
      <c r="W324" s="27">
        <v>71.8509277123793</v>
      </c>
      <c r="X324" s="28">
        <v>7.117336947009089</v>
      </c>
      <c r="Y324" s="4">
        <v>78.9682646593884</v>
      </c>
    </row>
    <row r="325" spans="1:25" ht="15">
      <c r="A325" s="36">
        <v>2018</v>
      </c>
      <c r="B325" s="37">
        <v>5</v>
      </c>
      <c r="C325" s="37" t="s">
        <v>116</v>
      </c>
      <c r="D325" s="37" t="s">
        <v>117</v>
      </c>
      <c r="E325" s="34" t="s">
        <v>260</v>
      </c>
      <c r="F325" s="37" t="s">
        <v>118</v>
      </c>
      <c r="G325" s="38" t="s">
        <v>119</v>
      </c>
      <c r="H325" s="25">
        <v>74.808864869322</v>
      </c>
      <c r="I325" s="26">
        <v>3.240173498472771</v>
      </c>
      <c r="J325" s="2">
        <v>78.04903836779476</v>
      </c>
      <c r="K325" s="25">
        <v>6.88133559616439</v>
      </c>
      <c r="L325" s="26">
        <v>13.403517573617592</v>
      </c>
      <c r="M325" s="2">
        <v>20.284853169781982</v>
      </c>
      <c r="N325" s="25">
        <v>5.705447168237781</v>
      </c>
      <c r="O325" s="26">
        <v>21.829655604266854</v>
      </c>
      <c r="P325" s="26">
        <v>8.776328596229671</v>
      </c>
      <c r="Q325" s="26">
        <v>4.3740815055944084</v>
      </c>
      <c r="R325" s="26">
        <v>28.99988953452547</v>
      </c>
      <c r="S325" s="26">
        <v>18.527563523975676</v>
      </c>
      <c r="T325" s="26">
        <v>37.35358897280813</v>
      </c>
      <c r="U325" s="26">
        <v>7.271684849985339</v>
      </c>
      <c r="V325" s="2">
        <v>132.8381639513811</v>
      </c>
      <c r="W325" s="27">
        <v>231.17205548895782</v>
      </c>
      <c r="X325" s="28">
        <v>22.89920857641604</v>
      </c>
      <c r="Y325" s="4">
        <v>254.07126406537387</v>
      </c>
    </row>
    <row r="326" spans="1:25" ht="15">
      <c r="A326" s="36">
        <v>2018</v>
      </c>
      <c r="B326" s="37">
        <v>5</v>
      </c>
      <c r="C326" s="37" t="s">
        <v>116</v>
      </c>
      <c r="D326" s="37" t="s">
        <v>120</v>
      </c>
      <c r="E326" s="34" t="s">
        <v>261</v>
      </c>
      <c r="F326" s="37" t="s">
        <v>118</v>
      </c>
      <c r="G326" s="38" t="s">
        <v>121</v>
      </c>
      <c r="H326" s="25">
        <v>7.682552217331918</v>
      </c>
      <c r="I326" s="26">
        <v>0</v>
      </c>
      <c r="J326" s="2">
        <v>7.682552217331918</v>
      </c>
      <c r="K326" s="25">
        <v>1.062369084965035</v>
      </c>
      <c r="L326" s="26">
        <v>3.785178675747106</v>
      </c>
      <c r="M326" s="2">
        <v>4.847547760712141</v>
      </c>
      <c r="N326" s="25">
        <v>7.979723725566097</v>
      </c>
      <c r="O326" s="26">
        <v>6.04603166747053</v>
      </c>
      <c r="P326" s="26">
        <v>1.5210573869629391</v>
      </c>
      <c r="Q326" s="26">
        <v>0.7339198613154643</v>
      </c>
      <c r="R326" s="26">
        <v>6.736761102611304</v>
      </c>
      <c r="S326" s="26">
        <v>4.912274996259661</v>
      </c>
      <c r="T326" s="26">
        <v>10.565219425508248</v>
      </c>
      <c r="U326" s="26">
        <v>1.309273467259081</v>
      </c>
      <c r="V326" s="2">
        <v>39.804238918621245</v>
      </c>
      <c r="W326" s="27">
        <v>52.3343388966653</v>
      </c>
      <c r="X326" s="28">
        <v>5.184082767848156</v>
      </c>
      <c r="Y326" s="4">
        <v>57.518421664513454</v>
      </c>
    </row>
    <row r="327" spans="1:25" ht="15">
      <c r="A327" s="36">
        <v>2018</v>
      </c>
      <c r="B327" s="37">
        <v>5</v>
      </c>
      <c r="C327" s="37" t="s">
        <v>116</v>
      </c>
      <c r="D327" s="37" t="s">
        <v>117</v>
      </c>
      <c r="E327" s="34" t="s">
        <v>262</v>
      </c>
      <c r="F327" s="37" t="s">
        <v>118</v>
      </c>
      <c r="G327" s="38" t="s">
        <v>122</v>
      </c>
      <c r="H327" s="25">
        <v>20.73848301338274</v>
      </c>
      <c r="I327" s="26">
        <v>0</v>
      </c>
      <c r="J327" s="2">
        <v>20.73848301338274</v>
      </c>
      <c r="K327" s="25">
        <v>3.145737476894351</v>
      </c>
      <c r="L327" s="26">
        <v>3.3715578237598134</v>
      </c>
      <c r="M327" s="2">
        <v>6.5172953006541645</v>
      </c>
      <c r="N327" s="25">
        <v>1.7878718713811141</v>
      </c>
      <c r="O327" s="26">
        <v>5.730302780475783</v>
      </c>
      <c r="P327" s="26">
        <v>3.1486021980572487</v>
      </c>
      <c r="Q327" s="26">
        <v>1.6299381157970672</v>
      </c>
      <c r="R327" s="26">
        <v>10.554982412138887</v>
      </c>
      <c r="S327" s="26">
        <v>6.588975633952477</v>
      </c>
      <c r="T327" s="26">
        <v>15.62987838427584</v>
      </c>
      <c r="U327" s="26">
        <v>1.7282912031458404</v>
      </c>
      <c r="V327" s="2">
        <v>46.79881589342924</v>
      </c>
      <c r="W327" s="27">
        <v>74.05459420746615</v>
      </c>
      <c r="X327" s="28">
        <v>7.335625626037866</v>
      </c>
      <c r="Y327" s="4">
        <v>81.39021983350402</v>
      </c>
    </row>
    <row r="328" spans="1:25" ht="15">
      <c r="A328" s="36">
        <v>2018</v>
      </c>
      <c r="B328" s="37">
        <v>5</v>
      </c>
      <c r="C328" s="37" t="s">
        <v>116</v>
      </c>
      <c r="D328" s="37" t="s">
        <v>123</v>
      </c>
      <c r="E328" s="34" t="s">
        <v>263</v>
      </c>
      <c r="F328" s="37" t="s">
        <v>118</v>
      </c>
      <c r="G328" s="38" t="s">
        <v>124</v>
      </c>
      <c r="H328" s="25">
        <v>15.444085443479736</v>
      </c>
      <c r="I328" s="26">
        <v>0</v>
      </c>
      <c r="J328" s="2">
        <v>15.444085443479736</v>
      </c>
      <c r="K328" s="25">
        <v>4.851525949400998</v>
      </c>
      <c r="L328" s="26">
        <v>13.34965636198697</v>
      </c>
      <c r="M328" s="2">
        <v>18.201182311387967</v>
      </c>
      <c r="N328" s="25">
        <v>19.95118041550167</v>
      </c>
      <c r="O328" s="26">
        <v>20.890260383836022</v>
      </c>
      <c r="P328" s="26">
        <v>5.421807293742107</v>
      </c>
      <c r="Q328" s="26">
        <v>2.523329929705039</v>
      </c>
      <c r="R328" s="26">
        <v>28.754009538578728</v>
      </c>
      <c r="S328" s="26">
        <v>13.46475339654354</v>
      </c>
      <c r="T328" s="26">
        <v>22.515888966646774</v>
      </c>
      <c r="U328" s="26">
        <v>3.770584391101231</v>
      </c>
      <c r="V328" s="2">
        <v>117.29174738299236</v>
      </c>
      <c r="W328" s="27">
        <v>150.93701513786004</v>
      </c>
      <c r="X328" s="28">
        <v>14.951368510180778</v>
      </c>
      <c r="Y328" s="4">
        <v>165.88838364804081</v>
      </c>
    </row>
    <row r="329" spans="1:25" ht="15">
      <c r="A329" s="36">
        <v>2018</v>
      </c>
      <c r="B329" s="37">
        <v>5</v>
      </c>
      <c r="C329" s="37" t="s">
        <v>116</v>
      </c>
      <c r="D329" s="37" t="s">
        <v>120</v>
      </c>
      <c r="E329" s="34" t="s">
        <v>264</v>
      </c>
      <c r="F329" s="37" t="s">
        <v>118</v>
      </c>
      <c r="G329" s="38" t="s">
        <v>125</v>
      </c>
      <c r="H329" s="25">
        <v>14.360967233970872</v>
      </c>
      <c r="I329" s="26">
        <v>0</v>
      </c>
      <c r="J329" s="2">
        <v>14.360967233970872</v>
      </c>
      <c r="K329" s="25">
        <v>2.829832449963252</v>
      </c>
      <c r="L329" s="26">
        <v>2.948102327157411</v>
      </c>
      <c r="M329" s="2">
        <v>5.777934777120663</v>
      </c>
      <c r="N329" s="25">
        <v>21.99914256863244</v>
      </c>
      <c r="O329" s="26">
        <v>1.5749646649528988</v>
      </c>
      <c r="P329" s="26">
        <v>0.6348896870358102</v>
      </c>
      <c r="Q329" s="26">
        <v>0.212778767926316</v>
      </c>
      <c r="R329" s="26">
        <v>3.6827447808186813</v>
      </c>
      <c r="S329" s="26">
        <v>2.9198751835535672</v>
      </c>
      <c r="T329" s="26">
        <v>3.6483869948803833</v>
      </c>
      <c r="U329" s="26">
        <v>0.6037941073621457</v>
      </c>
      <c r="V329" s="2">
        <v>35.27655662455697</v>
      </c>
      <c r="W329" s="27">
        <v>55.415458635648505</v>
      </c>
      <c r="X329" s="28">
        <v>5.489288866835507</v>
      </c>
      <c r="Y329" s="4">
        <v>60.904747502484014</v>
      </c>
    </row>
    <row r="330" spans="1:25" ht="15">
      <c r="A330" s="36">
        <v>2018</v>
      </c>
      <c r="B330" s="37">
        <v>5</v>
      </c>
      <c r="C330" s="37" t="s">
        <v>116</v>
      </c>
      <c r="D330" s="37" t="s">
        <v>126</v>
      </c>
      <c r="E330" s="34" t="s">
        <v>265</v>
      </c>
      <c r="F330" s="37" t="s">
        <v>118</v>
      </c>
      <c r="G330" s="38" t="s">
        <v>127</v>
      </c>
      <c r="H330" s="25">
        <v>51.30313367009332</v>
      </c>
      <c r="I330" s="26">
        <v>0</v>
      </c>
      <c r="J330" s="2">
        <v>51.30313367009332</v>
      </c>
      <c r="K330" s="25">
        <v>31.211783925504125</v>
      </c>
      <c r="L330" s="26">
        <v>25.413887545500824</v>
      </c>
      <c r="M330" s="2">
        <v>56.62567147100495</v>
      </c>
      <c r="N330" s="25">
        <v>7.563079984956231</v>
      </c>
      <c r="O330" s="26">
        <v>159.86648273368786</v>
      </c>
      <c r="P330" s="26">
        <v>31.17273891355179</v>
      </c>
      <c r="Q330" s="26">
        <v>13.479604004834226</v>
      </c>
      <c r="R330" s="26">
        <v>113.52824035511068</v>
      </c>
      <c r="S330" s="26">
        <v>58.833446393903856</v>
      </c>
      <c r="T330" s="26">
        <v>72.31302417433845</v>
      </c>
      <c r="U330" s="26">
        <v>28.13361617713993</v>
      </c>
      <c r="V330" s="2">
        <v>484.889956034544</v>
      </c>
      <c r="W330" s="27">
        <v>592.8187611756423</v>
      </c>
      <c r="X330" s="28">
        <v>58.722851757746206</v>
      </c>
      <c r="Y330" s="4">
        <v>651.5416129333885</v>
      </c>
    </row>
    <row r="331" spans="1:25" ht="15">
      <c r="A331" s="36">
        <v>2018</v>
      </c>
      <c r="B331" s="37">
        <v>5</v>
      </c>
      <c r="C331" s="37" t="s">
        <v>116</v>
      </c>
      <c r="D331" s="37" t="s">
        <v>120</v>
      </c>
      <c r="E331" s="34" t="s">
        <v>266</v>
      </c>
      <c r="F331" s="37" t="s">
        <v>118</v>
      </c>
      <c r="G331" s="38" t="s">
        <v>128</v>
      </c>
      <c r="H331" s="25">
        <v>330.42925474621796</v>
      </c>
      <c r="I331" s="26">
        <v>0</v>
      </c>
      <c r="J331" s="2">
        <v>330.42925474621796</v>
      </c>
      <c r="K331" s="25">
        <v>9.468506336253784</v>
      </c>
      <c r="L331" s="26">
        <v>37.25594953936275</v>
      </c>
      <c r="M331" s="2">
        <v>46.724455875616535</v>
      </c>
      <c r="N331" s="25">
        <v>7.974794993458215</v>
      </c>
      <c r="O331" s="26">
        <v>35.48599202331706</v>
      </c>
      <c r="P331" s="26">
        <v>7.403103355417301</v>
      </c>
      <c r="Q331" s="26">
        <v>4.508103012270082</v>
      </c>
      <c r="R331" s="26">
        <v>37.200022927338395</v>
      </c>
      <c r="S331" s="26">
        <v>20.286127314473113</v>
      </c>
      <c r="T331" s="26">
        <v>27.510847030137377</v>
      </c>
      <c r="U331" s="26">
        <v>6.8943607087271745</v>
      </c>
      <c r="V331" s="2">
        <v>147.2632673291956</v>
      </c>
      <c r="W331" s="27">
        <v>524.41697795103</v>
      </c>
      <c r="X331" s="28">
        <v>51.94715996384567</v>
      </c>
      <c r="Y331" s="4">
        <v>576.3641379148758</v>
      </c>
    </row>
    <row r="332" spans="1:25" ht="15">
      <c r="A332" s="36">
        <v>2018</v>
      </c>
      <c r="B332" s="37">
        <v>5</v>
      </c>
      <c r="C332" s="37" t="s">
        <v>116</v>
      </c>
      <c r="D332" s="37" t="s">
        <v>126</v>
      </c>
      <c r="E332" s="34" t="s">
        <v>267</v>
      </c>
      <c r="F332" s="37" t="s">
        <v>118</v>
      </c>
      <c r="G332" s="38" t="s">
        <v>129</v>
      </c>
      <c r="H332" s="25">
        <v>49.67811722514598</v>
      </c>
      <c r="I332" s="26">
        <v>2.0610857940302054</v>
      </c>
      <c r="J332" s="2">
        <v>51.73920301917619</v>
      </c>
      <c r="K332" s="25">
        <v>19.69025540954258</v>
      </c>
      <c r="L332" s="26">
        <v>30.228541219071296</v>
      </c>
      <c r="M332" s="2">
        <v>49.918796628613876</v>
      </c>
      <c r="N332" s="25">
        <v>45.99680595090779</v>
      </c>
      <c r="O332" s="26">
        <v>81.50739078790596</v>
      </c>
      <c r="P332" s="26">
        <v>18.017178610739453</v>
      </c>
      <c r="Q332" s="26">
        <v>9.509404543845147</v>
      </c>
      <c r="R332" s="26">
        <v>98.44513511297367</v>
      </c>
      <c r="S332" s="26">
        <v>40.47592405892636</v>
      </c>
      <c r="T332" s="26">
        <v>47.56613117615832</v>
      </c>
      <c r="U332" s="26">
        <v>11.259990297850546</v>
      </c>
      <c r="V332" s="2">
        <v>352.77775922629655</v>
      </c>
      <c r="W332" s="27">
        <v>454.4357588740866</v>
      </c>
      <c r="X332" s="28">
        <v>45.015044757924656</v>
      </c>
      <c r="Y332" s="4">
        <v>499.4508036320113</v>
      </c>
    </row>
    <row r="333" spans="1:25" ht="15">
      <c r="A333" s="36">
        <v>2018</v>
      </c>
      <c r="B333" s="37">
        <v>5</v>
      </c>
      <c r="C333" s="37" t="s">
        <v>116</v>
      </c>
      <c r="D333" s="37" t="s">
        <v>126</v>
      </c>
      <c r="E333" s="34" t="s">
        <v>268</v>
      </c>
      <c r="F333" s="37" t="s">
        <v>118</v>
      </c>
      <c r="G333" s="38" t="s">
        <v>130</v>
      </c>
      <c r="H333" s="25">
        <v>18.006550820782874</v>
      </c>
      <c r="I333" s="26">
        <v>0</v>
      </c>
      <c r="J333" s="2">
        <v>18.006550820782874</v>
      </c>
      <c r="K333" s="25">
        <v>25.970898421770787</v>
      </c>
      <c r="L333" s="26">
        <v>12.350520797512399</v>
      </c>
      <c r="M333" s="2">
        <v>38.321419219283186</v>
      </c>
      <c r="N333" s="25">
        <v>6.197448182218956</v>
      </c>
      <c r="O333" s="26">
        <v>83.20460830151578</v>
      </c>
      <c r="P333" s="26">
        <v>14.093108365527195</v>
      </c>
      <c r="Q333" s="26">
        <v>12.189879957273702</v>
      </c>
      <c r="R333" s="26">
        <v>43.42519894257645</v>
      </c>
      <c r="S333" s="26">
        <v>33.67697324422734</v>
      </c>
      <c r="T333" s="26">
        <v>52.45331325303996</v>
      </c>
      <c r="U333" s="26">
        <v>10.27843915080588</v>
      </c>
      <c r="V333" s="2">
        <v>255.51882358509158</v>
      </c>
      <c r="W333" s="27">
        <v>311.84679362515766</v>
      </c>
      <c r="X333" s="28">
        <v>30.890609824561718</v>
      </c>
      <c r="Y333" s="4">
        <v>342.73740344971935</v>
      </c>
    </row>
    <row r="334" spans="1:25" ht="15">
      <c r="A334" s="36">
        <v>2018</v>
      </c>
      <c r="B334" s="37">
        <v>5</v>
      </c>
      <c r="C334" s="37" t="s">
        <v>116</v>
      </c>
      <c r="D334" s="37" t="s">
        <v>120</v>
      </c>
      <c r="E334" s="34" t="s">
        <v>269</v>
      </c>
      <c r="F334" s="37" t="s">
        <v>118</v>
      </c>
      <c r="G334" s="38" t="s">
        <v>131</v>
      </c>
      <c r="H334" s="25">
        <v>12.8644782662823</v>
      </c>
      <c r="I334" s="26">
        <v>0</v>
      </c>
      <c r="J334" s="2">
        <v>12.8644782662823</v>
      </c>
      <c r="K334" s="25">
        <v>1.6809121874408128</v>
      </c>
      <c r="L334" s="26">
        <v>5.305200148319605</v>
      </c>
      <c r="M334" s="2">
        <v>6.986112335760417</v>
      </c>
      <c r="N334" s="25">
        <v>17.6949056929518</v>
      </c>
      <c r="O334" s="26">
        <v>5.4894281947667745</v>
      </c>
      <c r="P334" s="26">
        <v>2.141695735674251</v>
      </c>
      <c r="Q334" s="26">
        <v>1.1752343378426153</v>
      </c>
      <c r="R334" s="26">
        <v>16.996705332081675</v>
      </c>
      <c r="S334" s="26">
        <v>6.218056585867536</v>
      </c>
      <c r="T334" s="26">
        <v>9.145891421952498</v>
      </c>
      <c r="U334" s="26">
        <v>1.793743896697778</v>
      </c>
      <c r="V334" s="2">
        <v>60.655626584635876</v>
      </c>
      <c r="W334" s="27">
        <v>80.50621718667858</v>
      </c>
      <c r="X334" s="28">
        <v>7.974704569093077</v>
      </c>
      <c r="Y334" s="4">
        <v>88.48092175577166</v>
      </c>
    </row>
    <row r="335" spans="1:25" ht="15">
      <c r="A335" s="36">
        <v>2018</v>
      </c>
      <c r="B335" s="37">
        <v>5</v>
      </c>
      <c r="C335" s="37" t="s">
        <v>116</v>
      </c>
      <c r="D335" s="37" t="s">
        <v>126</v>
      </c>
      <c r="E335" s="34" t="s">
        <v>270</v>
      </c>
      <c r="F335" s="37" t="s">
        <v>118</v>
      </c>
      <c r="G335" s="38" t="s">
        <v>132</v>
      </c>
      <c r="H335" s="25">
        <v>80.02307950633954</v>
      </c>
      <c r="I335" s="26">
        <v>0</v>
      </c>
      <c r="J335" s="2">
        <v>80.02307950633954</v>
      </c>
      <c r="K335" s="25">
        <v>519.2324056106647</v>
      </c>
      <c r="L335" s="26">
        <v>218.64613949654267</v>
      </c>
      <c r="M335" s="2">
        <v>737.8785451072074</v>
      </c>
      <c r="N335" s="25">
        <v>15.134474529308967</v>
      </c>
      <c r="O335" s="26">
        <v>171.9691706388134</v>
      </c>
      <c r="P335" s="26">
        <v>30.2649647920756</v>
      </c>
      <c r="Q335" s="26">
        <v>14.0547828476927</v>
      </c>
      <c r="R335" s="26">
        <v>104.51766860063893</v>
      </c>
      <c r="S335" s="26">
        <v>96.69536828868657</v>
      </c>
      <c r="T335" s="26">
        <v>69.88556945387579</v>
      </c>
      <c r="U335" s="26">
        <v>21.807455597436945</v>
      </c>
      <c r="V335" s="2">
        <v>524.329155539528</v>
      </c>
      <c r="W335" s="27">
        <v>1342.2307801530749</v>
      </c>
      <c r="X335" s="28">
        <v>132.95733041919792</v>
      </c>
      <c r="Y335" s="4">
        <v>1475.1881105722728</v>
      </c>
    </row>
    <row r="336" spans="1:25" ht="15">
      <c r="A336" s="36">
        <v>2018</v>
      </c>
      <c r="B336" s="37">
        <v>5</v>
      </c>
      <c r="C336" s="37" t="s">
        <v>116</v>
      </c>
      <c r="D336" s="37" t="s">
        <v>120</v>
      </c>
      <c r="E336" s="34" t="s">
        <v>271</v>
      </c>
      <c r="F336" s="37" t="s">
        <v>118</v>
      </c>
      <c r="G336" s="38" t="s">
        <v>133</v>
      </c>
      <c r="H336" s="25">
        <v>4.022893220743188</v>
      </c>
      <c r="I336" s="26">
        <v>0</v>
      </c>
      <c r="J336" s="2">
        <v>4.022893220743188</v>
      </c>
      <c r="K336" s="25">
        <v>10.943932927526868</v>
      </c>
      <c r="L336" s="26">
        <v>18.172030873410634</v>
      </c>
      <c r="M336" s="2">
        <v>29.1159638009375</v>
      </c>
      <c r="N336" s="25">
        <v>80.64406976917724</v>
      </c>
      <c r="O336" s="26">
        <v>93.33112273585762</v>
      </c>
      <c r="P336" s="26">
        <v>9.778985476138857</v>
      </c>
      <c r="Q336" s="26">
        <v>3.431395843941263</v>
      </c>
      <c r="R336" s="26">
        <v>43.642672565112775</v>
      </c>
      <c r="S336" s="26">
        <v>33.54199069166052</v>
      </c>
      <c r="T336" s="26">
        <v>31.236931922866184</v>
      </c>
      <c r="U336" s="26">
        <v>9.687173423181756</v>
      </c>
      <c r="V336" s="2">
        <v>305.2941682114882</v>
      </c>
      <c r="W336" s="27">
        <v>338.4330252331689</v>
      </c>
      <c r="X336" s="28">
        <v>33.52416392074225</v>
      </c>
      <c r="Y336" s="4">
        <v>371.95718915391114</v>
      </c>
    </row>
    <row r="337" spans="1:25" ht="15">
      <c r="A337" s="36">
        <v>2018</v>
      </c>
      <c r="B337" s="37">
        <v>5</v>
      </c>
      <c r="C337" s="37" t="s">
        <v>116</v>
      </c>
      <c r="D337" s="37" t="s">
        <v>126</v>
      </c>
      <c r="E337" s="34" t="s">
        <v>272</v>
      </c>
      <c r="F337" s="37" t="s">
        <v>118</v>
      </c>
      <c r="G337" s="38" t="s">
        <v>134</v>
      </c>
      <c r="H337" s="25">
        <v>54.544020061691356</v>
      </c>
      <c r="I337" s="26">
        <v>0</v>
      </c>
      <c r="J337" s="2">
        <v>54.544020061691356</v>
      </c>
      <c r="K337" s="25">
        <v>47.071729798569116</v>
      </c>
      <c r="L337" s="26">
        <v>48.07593973042862</v>
      </c>
      <c r="M337" s="2">
        <v>95.14766952899774</v>
      </c>
      <c r="N337" s="25">
        <v>9.654675442776876</v>
      </c>
      <c r="O337" s="26">
        <v>181.89869249930027</v>
      </c>
      <c r="P337" s="26">
        <v>41.475433796634896</v>
      </c>
      <c r="Q337" s="26">
        <v>44.878318638968665</v>
      </c>
      <c r="R337" s="26">
        <v>150.698442931741</v>
      </c>
      <c r="S337" s="26">
        <v>84.4842008759405</v>
      </c>
      <c r="T337" s="26">
        <v>100.52544612886669</v>
      </c>
      <c r="U337" s="26">
        <v>30.17144270114203</v>
      </c>
      <c r="V337" s="2">
        <v>643.7862856380291</v>
      </c>
      <c r="W337" s="27">
        <v>793.4779752287182</v>
      </c>
      <c r="X337" s="28">
        <v>78.5995524917304</v>
      </c>
      <c r="Y337" s="4">
        <v>872.0775277204485</v>
      </c>
    </row>
    <row r="338" spans="1:25" ht="15">
      <c r="A338" s="36">
        <v>2018</v>
      </c>
      <c r="B338" s="37">
        <v>5</v>
      </c>
      <c r="C338" s="37" t="s">
        <v>116</v>
      </c>
      <c r="D338" s="37" t="s">
        <v>126</v>
      </c>
      <c r="E338" s="34" t="s">
        <v>273</v>
      </c>
      <c r="F338" s="37" t="s">
        <v>118</v>
      </c>
      <c r="G338" s="38" t="s">
        <v>135</v>
      </c>
      <c r="H338" s="25">
        <v>25.950876818578227</v>
      </c>
      <c r="I338" s="26">
        <v>0.974657829333708</v>
      </c>
      <c r="J338" s="2">
        <v>26.925534647911935</v>
      </c>
      <c r="K338" s="25">
        <v>30.435172838115264</v>
      </c>
      <c r="L338" s="26">
        <v>10.759097724690442</v>
      </c>
      <c r="M338" s="2">
        <v>41.194270562805706</v>
      </c>
      <c r="N338" s="25">
        <v>8.156075176128695</v>
      </c>
      <c r="O338" s="26">
        <v>58.48349793271476</v>
      </c>
      <c r="P338" s="26">
        <v>11.35333432284573</v>
      </c>
      <c r="Q338" s="26">
        <v>9.44240370449258</v>
      </c>
      <c r="R338" s="26">
        <v>29.797840611632218</v>
      </c>
      <c r="S338" s="26">
        <v>23.563148629305715</v>
      </c>
      <c r="T338" s="26">
        <v>29.821502357178733</v>
      </c>
      <c r="U338" s="26">
        <v>8.897667343597691</v>
      </c>
      <c r="V338" s="2">
        <v>179.51536763725701</v>
      </c>
      <c r="W338" s="27">
        <v>247.63517284797467</v>
      </c>
      <c r="X338" s="28">
        <v>24.529997573626094</v>
      </c>
      <c r="Y338" s="4">
        <v>272.16517042160075</v>
      </c>
    </row>
    <row r="339" spans="1:25" ht="15">
      <c r="A339" s="36">
        <v>2018</v>
      </c>
      <c r="B339" s="37">
        <v>5</v>
      </c>
      <c r="C339" s="37" t="s">
        <v>116</v>
      </c>
      <c r="D339" s="37" t="s">
        <v>126</v>
      </c>
      <c r="E339" s="34" t="s">
        <v>274</v>
      </c>
      <c r="F339" s="37" t="s">
        <v>118</v>
      </c>
      <c r="G339" s="38" t="s">
        <v>136</v>
      </c>
      <c r="H339" s="25">
        <v>197.14428905260152</v>
      </c>
      <c r="I339" s="26">
        <v>0</v>
      </c>
      <c r="J339" s="2">
        <v>197.14428905260152</v>
      </c>
      <c r="K339" s="25">
        <v>205.9630629321176</v>
      </c>
      <c r="L339" s="26">
        <v>112.47631702564618</v>
      </c>
      <c r="M339" s="2">
        <v>318.4393799577638</v>
      </c>
      <c r="N339" s="25">
        <v>19.98178295964154</v>
      </c>
      <c r="O339" s="26">
        <v>151.51528835474917</v>
      </c>
      <c r="P339" s="26">
        <v>29.062499625518715</v>
      </c>
      <c r="Q339" s="26">
        <v>24.178278803893527</v>
      </c>
      <c r="R339" s="26">
        <v>95.60762134897612</v>
      </c>
      <c r="S339" s="26">
        <v>85.94424964792586</v>
      </c>
      <c r="T339" s="26">
        <v>113.49982904369342</v>
      </c>
      <c r="U339" s="26">
        <v>24.093667812031732</v>
      </c>
      <c r="V339" s="2">
        <v>543.8829072290597</v>
      </c>
      <c r="W339" s="27">
        <v>1059.466576239425</v>
      </c>
      <c r="X339" s="28">
        <v>104.94756907113728</v>
      </c>
      <c r="Y339" s="4">
        <v>1164.4141453105622</v>
      </c>
    </row>
    <row r="340" spans="1:25" ht="15">
      <c r="A340" s="36">
        <v>2018</v>
      </c>
      <c r="B340" s="37">
        <v>5</v>
      </c>
      <c r="C340" s="37" t="s">
        <v>116</v>
      </c>
      <c r="D340" s="37" t="s">
        <v>117</v>
      </c>
      <c r="E340" s="34" t="s">
        <v>275</v>
      </c>
      <c r="F340" s="37" t="s">
        <v>118</v>
      </c>
      <c r="G340" s="38" t="s">
        <v>137</v>
      </c>
      <c r="H340" s="25">
        <v>17.506142088030348</v>
      </c>
      <c r="I340" s="26">
        <v>0</v>
      </c>
      <c r="J340" s="2">
        <v>17.506142088030348</v>
      </c>
      <c r="K340" s="25">
        <v>8.775174328365312</v>
      </c>
      <c r="L340" s="26">
        <v>4.222822064119079</v>
      </c>
      <c r="M340" s="2">
        <v>12.99799639248439</v>
      </c>
      <c r="N340" s="25">
        <v>43.05676224900247</v>
      </c>
      <c r="O340" s="26">
        <v>4.0594891394519665</v>
      </c>
      <c r="P340" s="26">
        <v>1.3763303227630337</v>
      </c>
      <c r="Q340" s="26">
        <v>0.5855715077760509</v>
      </c>
      <c r="R340" s="26">
        <v>4.923111930674227</v>
      </c>
      <c r="S340" s="26">
        <v>6.874491372608977</v>
      </c>
      <c r="T340" s="26">
        <v>7.505413545745754</v>
      </c>
      <c r="U340" s="26">
        <v>0.9295238294215079</v>
      </c>
      <c r="V340" s="2">
        <v>69.31065434524398</v>
      </c>
      <c r="W340" s="27">
        <v>99.81479282575872</v>
      </c>
      <c r="X340" s="28">
        <v>9.887353864224702</v>
      </c>
      <c r="Y340" s="4">
        <v>109.70214668998342</v>
      </c>
    </row>
    <row r="341" spans="1:25" ht="15">
      <c r="A341" s="36">
        <v>2018</v>
      </c>
      <c r="B341" s="37">
        <v>5</v>
      </c>
      <c r="C341" s="37" t="s">
        <v>116</v>
      </c>
      <c r="D341" s="37" t="s">
        <v>126</v>
      </c>
      <c r="E341" s="34" t="s">
        <v>276</v>
      </c>
      <c r="F341" s="37" t="s">
        <v>118</v>
      </c>
      <c r="G341" s="38" t="s">
        <v>138</v>
      </c>
      <c r="H341" s="25">
        <v>55.01772002188688</v>
      </c>
      <c r="I341" s="26">
        <v>2.05347657960408</v>
      </c>
      <c r="J341" s="2">
        <v>57.07119660149096</v>
      </c>
      <c r="K341" s="25">
        <v>1229.429620001892</v>
      </c>
      <c r="L341" s="26">
        <v>599.9249136120163</v>
      </c>
      <c r="M341" s="2">
        <v>1829.3545336139084</v>
      </c>
      <c r="N341" s="25">
        <v>469.2386150433133</v>
      </c>
      <c r="O341" s="26">
        <v>372.7746646859826</v>
      </c>
      <c r="P341" s="26">
        <v>49.10968477325175</v>
      </c>
      <c r="Q341" s="26">
        <v>22.456052818144055</v>
      </c>
      <c r="R341" s="26">
        <v>179.89635481155733</v>
      </c>
      <c r="S341" s="26">
        <v>222.2046868509937</v>
      </c>
      <c r="T341" s="26">
        <v>290.9622817316599</v>
      </c>
      <c r="U341" s="26">
        <v>37.01863360290178</v>
      </c>
      <c r="V341" s="2">
        <v>1643.6600363614232</v>
      </c>
      <c r="W341" s="27">
        <v>3530.0857665768226</v>
      </c>
      <c r="X341" s="28">
        <v>349.67965769806773</v>
      </c>
      <c r="Y341" s="4">
        <v>3879.7654242748904</v>
      </c>
    </row>
    <row r="342" spans="1:25" ht="15">
      <c r="A342" s="36">
        <v>2018</v>
      </c>
      <c r="B342" s="37">
        <v>5</v>
      </c>
      <c r="C342" s="37" t="s">
        <v>116</v>
      </c>
      <c r="D342" s="37" t="s">
        <v>120</v>
      </c>
      <c r="E342" s="34" t="s">
        <v>277</v>
      </c>
      <c r="F342" s="37" t="s">
        <v>118</v>
      </c>
      <c r="G342" s="38" t="s">
        <v>139</v>
      </c>
      <c r="H342" s="25">
        <v>15.147571797897546</v>
      </c>
      <c r="I342" s="26">
        <v>0.5762414991496545</v>
      </c>
      <c r="J342" s="2">
        <v>15.7238132970472</v>
      </c>
      <c r="K342" s="25">
        <v>5.590969117639534</v>
      </c>
      <c r="L342" s="26">
        <v>59.415577467663226</v>
      </c>
      <c r="M342" s="2">
        <v>65.00654658530276</v>
      </c>
      <c r="N342" s="25">
        <v>13.593216272728316</v>
      </c>
      <c r="O342" s="26">
        <v>164.9659966972133</v>
      </c>
      <c r="P342" s="26">
        <v>37.23422729307685</v>
      </c>
      <c r="Q342" s="26">
        <v>18.063954502501463</v>
      </c>
      <c r="R342" s="26">
        <v>161.12756857508506</v>
      </c>
      <c r="S342" s="26">
        <v>86.88869426962096</v>
      </c>
      <c r="T342" s="26">
        <v>162.21013934010378</v>
      </c>
      <c r="U342" s="26">
        <v>34.07365608722848</v>
      </c>
      <c r="V342" s="2">
        <v>678.1570660464935</v>
      </c>
      <c r="W342" s="27">
        <v>758.8874259288434</v>
      </c>
      <c r="X342" s="28">
        <v>75.17311977416692</v>
      </c>
      <c r="Y342" s="4">
        <v>834.0605457030103</v>
      </c>
    </row>
    <row r="343" spans="1:25" ht="15">
      <c r="A343" s="36">
        <v>2018</v>
      </c>
      <c r="B343" s="37">
        <v>5</v>
      </c>
      <c r="C343" s="37" t="s">
        <v>116</v>
      </c>
      <c r="D343" s="37" t="s">
        <v>123</v>
      </c>
      <c r="E343" s="34" t="s">
        <v>278</v>
      </c>
      <c r="F343" s="37" t="s">
        <v>118</v>
      </c>
      <c r="G343" s="38" t="s">
        <v>140</v>
      </c>
      <c r="H343" s="25">
        <v>5.482314387479673</v>
      </c>
      <c r="I343" s="26">
        <v>0</v>
      </c>
      <c r="J343" s="2">
        <v>5.482314387479673</v>
      </c>
      <c r="K343" s="25">
        <v>0.02499596864860239</v>
      </c>
      <c r="L343" s="26">
        <v>5.730817035651955</v>
      </c>
      <c r="M343" s="2">
        <v>5.755813004300558</v>
      </c>
      <c r="N343" s="25">
        <v>4.695257676323061</v>
      </c>
      <c r="O343" s="26">
        <v>11.091409697347991</v>
      </c>
      <c r="P343" s="26">
        <v>2.7475774452490054</v>
      </c>
      <c r="Q343" s="26">
        <v>1.1338647606028172</v>
      </c>
      <c r="R343" s="26">
        <v>10.230079677653073</v>
      </c>
      <c r="S343" s="26">
        <v>6.704872542218848</v>
      </c>
      <c r="T343" s="26">
        <v>15.40678523284604</v>
      </c>
      <c r="U343" s="26">
        <v>2.084900643072542</v>
      </c>
      <c r="V343" s="2">
        <v>54.0947168061046</v>
      </c>
      <c r="W343" s="27">
        <v>65.33284419788484</v>
      </c>
      <c r="X343" s="28">
        <v>6.471675996103576</v>
      </c>
      <c r="Y343" s="4">
        <v>71.80452019398841</v>
      </c>
    </row>
    <row r="344" spans="1:25" ht="15">
      <c r="A344" s="36">
        <v>2018</v>
      </c>
      <c r="B344" s="37">
        <v>5</v>
      </c>
      <c r="C344" s="37" t="s">
        <v>116</v>
      </c>
      <c r="D344" s="37" t="s">
        <v>123</v>
      </c>
      <c r="E344" s="34" t="s">
        <v>279</v>
      </c>
      <c r="F344" s="37" t="s">
        <v>118</v>
      </c>
      <c r="G344" s="38" t="s">
        <v>141</v>
      </c>
      <c r="H344" s="25">
        <v>6.345890516207968</v>
      </c>
      <c r="I344" s="26">
        <v>0.9177756843741145</v>
      </c>
      <c r="J344" s="2">
        <v>7.263666200582082</v>
      </c>
      <c r="K344" s="25">
        <v>3.2187833081064414</v>
      </c>
      <c r="L344" s="26">
        <v>8.398664101592118</v>
      </c>
      <c r="M344" s="2">
        <v>11.61744740969856</v>
      </c>
      <c r="N344" s="25">
        <v>69.97618952133782</v>
      </c>
      <c r="O344" s="26">
        <v>5.672394311456641</v>
      </c>
      <c r="P344" s="26">
        <v>1.2670756073770457</v>
      </c>
      <c r="Q344" s="26">
        <v>0.6093360276729728</v>
      </c>
      <c r="R344" s="26">
        <v>3.7587574184366197</v>
      </c>
      <c r="S344" s="26">
        <v>6.882183685572457</v>
      </c>
      <c r="T344" s="26">
        <v>6.801713909829222</v>
      </c>
      <c r="U344" s="26">
        <v>0.9314533542059067</v>
      </c>
      <c r="V344" s="2">
        <v>95.89904911099237</v>
      </c>
      <c r="W344" s="27">
        <v>114.780162721273</v>
      </c>
      <c r="X344" s="28">
        <v>11.369779415203807</v>
      </c>
      <c r="Y344" s="4">
        <v>126.14994213647681</v>
      </c>
    </row>
    <row r="345" spans="1:25" ht="15">
      <c r="A345" s="36">
        <v>2018</v>
      </c>
      <c r="B345" s="37">
        <v>5</v>
      </c>
      <c r="C345" s="37" t="s">
        <v>116</v>
      </c>
      <c r="D345" s="37" t="s">
        <v>120</v>
      </c>
      <c r="E345" s="34" t="s">
        <v>280</v>
      </c>
      <c r="F345" s="37" t="s">
        <v>118</v>
      </c>
      <c r="G345" s="38" t="s">
        <v>142</v>
      </c>
      <c r="H345" s="25">
        <v>11.93071117268416</v>
      </c>
      <c r="I345" s="26">
        <v>0</v>
      </c>
      <c r="J345" s="2">
        <v>11.93071117268416</v>
      </c>
      <c r="K345" s="25">
        <v>5.866165189109089</v>
      </c>
      <c r="L345" s="26">
        <v>13.469417944064734</v>
      </c>
      <c r="M345" s="2">
        <v>19.335583133173824</v>
      </c>
      <c r="N345" s="25">
        <v>8.471491890517065</v>
      </c>
      <c r="O345" s="26">
        <v>39.40921432349557</v>
      </c>
      <c r="P345" s="26">
        <v>9.478983096439887</v>
      </c>
      <c r="Q345" s="26">
        <v>4.69942382051419</v>
      </c>
      <c r="R345" s="26">
        <v>34.54846950577331</v>
      </c>
      <c r="S345" s="26">
        <v>23.45488669339249</v>
      </c>
      <c r="T345" s="26">
        <v>45.80199251223835</v>
      </c>
      <c r="U345" s="26">
        <v>8.48248361044235</v>
      </c>
      <c r="V345" s="2">
        <v>174.34684596159659</v>
      </c>
      <c r="W345" s="27">
        <v>205.61314026745458</v>
      </c>
      <c r="X345" s="28">
        <v>20.36742247851113</v>
      </c>
      <c r="Y345" s="4">
        <v>225.9805627459657</v>
      </c>
    </row>
    <row r="346" spans="1:25" ht="15">
      <c r="A346" s="36">
        <v>2018</v>
      </c>
      <c r="B346" s="37">
        <v>5</v>
      </c>
      <c r="C346" s="37" t="s">
        <v>116</v>
      </c>
      <c r="D346" s="37" t="s">
        <v>126</v>
      </c>
      <c r="E346" s="34" t="s">
        <v>281</v>
      </c>
      <c r="F346" s="37" t="s">
        <v>118</v>
      </c>
      <c r="G346" s="38" t="s">
        <v>143</v>
      </c>
      <c r="H346" s="25">
        <v>90.44366656366849</v>
      </c>
      <c r="I346" s="26">
        <v>0</v>
      </c>
      <c r="J346" s="2">
        <v>90.44366656366849</v>
      </c>
      <c r="K346" s="25">
        <v>7.008633917801511</v>
      </c>
      <c r="L346" s="26">
        <v>15.122908641217677</v>
      </c>
      <c r="M346" s="2">
        <v>22.131542559019188</v>
      </c>
      <c r="N346" s="25">
        <v>11.029260092601971</v>
      </c>
      <c r="O346" s="26">
        <v>27.012940493436982</v>
      </c>
      <c r="P346" s="26">
        <v>7.979315435684333</v>
      </c>
      <c r="Q346" s="26">
        <v>3.0453498544478435</v>
      </c>
      <c r="R346" s="26">
        <v>37.314542630329015</v>
      </c>
      <c r="S346" s="26">
        <v>18.098987614458483</v>
      </c>
      <c r="T346" s="26">
        <v>33.83494822454134</v>
      </c>
      <c r="U346" s="26">
        <v>6.593263475869557</v>
      </c>
      <c r="V346" s="2">
        <v>144.9085251291626</v>
      </c>
      <c r="W346" s="27">
        <v>257.48373425185025</v>
      </c>
      <c r="X346" s="28">
        <v>25.505564171035214</v>
      </c>
      <c r="Y346" s="4">
        <v>282.98929842288544</v>
      </c>
    </row>
    <row r="347" spans="1:25" ht="15">
      <c r="A347" s="36">
        <v>2018</v>
      </c>
      <c r="B347" s="37">
        <v>5</v>
      </c>
      <c r="C347" s="37" t="s">
        <v>116</v>
      </c>
      <c r="D347" s="37" t="s">
        <v>117</v>
      </c>
      <c r="E347" s="34" t="s">
        <v>282</v>
      </c>
      <c r="F347" s="37" t="s">
        <v>118</v>
      </c>
      <c r="G347" s="38" t="s">
        <v>144</v>
      </c>
      <c r="H347" s="25">
        <v>162.9230338642976</v>
      </c>
      <c r="I347" s="26">
        <v>9.554694004650628</v>
      </c>
      <c r="J347" s="2">
        <v>172.47772786894822</v>
      </c>
      <c r="K347" s="25">
        <v>262.3564060806082</v>
      </c>
      <c r="L347" s="26">
        <v>55.862970716734026</v>
      </c>
      <c r="M347" s="2">
        <v>318.21937679734225</v>
      </c>
      <c r="N347" s="25">
        <v>39.50101678598253</v>
      </c>
      <c r="O347" s="26">
        <v>59.948825727333734</v>
      </c>
      <c r="P347" s="26">
        <v>13.847599440526832</v>
      </c>
      <c r="Q347" s="26">
        <v>8.82634653100429</v>
      </c>
      <c r="R347" s="26">
        <v>51.14949272847232</v>
      </c>
      <c r="S347" s="26">
        <v>54.53444731266225</v>
      </c>
      <c r="T347" s="26">
        <v>65.30906753621949</v>
      </c>
      <c r="U347" s="26">
        <v>10.120407378524058</v>
      </c>
      <c r="V347" s="2">
        <v>303.2370303981854</v>
      </c>
      <c r="W347" s="27">
        <v>793.9341350644759</v>
      </c>
      <c r="X347" s="28">
        <v>78.64471904814715</v>
      </c>
      <c r="Y347" s="4">
        <v>872.578854112623</v>
      </c>
    </row>
    <row r="348" spans="1:25" ht="15">
      <c r="A348" s="36">
        <v>2018</v>
      </c>
      <c r="B348" s="37">
        <v>5</v>
      </c>
      <c r="C348" s="37" t="s">
        <v>145</v>
      </c>
      <c r="D348" s="37" t="s">
        <v>146</v>
      </c>
      <c r="E348" s="34" t="s">
        <v>283</v>
      </c>
      <c r="F348" s="37" t="s">
        <v>147</v>
      </c>
      <c r="G348" s="38" t="s">
        <v>148</v>
      </c>
      <c r="H348" s="25">
        <v>54.349062788178</v>
      </c>
      <c r="I348" s="26">
        <v>2.6418218868983985</v>
      </c>
      <c r="J348" s="2">
        <v>56.9908846750764</v>
      </c>
      <c r="K348" s="25">
        <v>134.15052446809347</v>
      </c>
      <c r="L348" s="26">
        <v>57.69878200184198</v>
      </c>
      <c r="M348" s="2">
        <v>191.84930646993544</v>
      </c>
      <c r="N348" s="25">
        <v>22.953991982218596</v>
      </c>
      <c r="O348" s="26">
        <v>56.49991762605067</v>
      </c>
      <c r="P348" s="26">
        <v>12.59452955156308</v>
      </c>
      <c r="Q348" s="26">
        <v>7.547598702338485</v>
      </c>
      <c r="R348" s="26">
        <v>36.418139265077855</v>
      </c>
      <c r="S348" s="26">
        <v>40.454317515954436</v>
      </c>
      <c r="T348" s="26">
        <v>54.44533339403222</v>
      </c>
      <c r="U348" s="26">
        <v>12.344823358181081</v>
      </c>
      <c r="V348" s="2">
        <v>243.2585125796826</v>
      </c>
      <c r="W348" s="27">
        <v>492.0987037246944</v>
      </c>
      <c r="X348" s="28">
        <v>48.74581539093008</v>
      </c>
      <c r="Y348" s="4">
        <v>540.8445191156245</v>
      </c>
    </row>
    <row r="349" spans="1:25" ht="15">
      <c r="A349" s="36">
        <v>2018</v>
      </c>
      <c r="B349" s="37">
        <v>5</v>
      </c>
      <c r="C349" s="37" t="s">
        <v>145</v>
      </c>
      <c r="D349" s="37" t="s">
        <v>149</v>
      </c>
      <c r="E349" s="34" t="s">
        <v>284</v>
      </c>
      <c r="F349" s="37" t="s">
        <v>147</v>
      </c>
      <c r="G349" s="38" t="s">
        <v>150</v>
      </c>
      <c r="H349" s="25">
        <v>133.8608599291499</v>
      </c>
      <c r="I349" s="26">
        <v>0</v>
      </c>
      <c r="J349" s="2">
        <v>133.8608599291499</v>
      </c>
      <c r="K349" s="25">
        <v>120.19768410832432</v>
      </c>
      <c r="L349" s="26">
        <v>87.7659633005689</v>
      </c>
      <c r="M349" s="2">
        <v>207.96364740889322</v>
      </c>
      <c r="N349" s="25">
        <v>13.663093252813132</v>
      </c>
      <c r="O349" s="26">
        <v>99.77830286685113</v>
      </c>
      <c r="P349" s="26">
        <v>18.389022089435556</v>
      </c>
      <c r="Q349" s="26">
        <v>20.788613679835397</v>
      </c>
      <c r="R349" s="26">
        <v>48.784175307715756</v>
      </c>
      <c r="S349" s="26">
        <v>51.510540748048214</v>
      </c>
      <c r="T349" s="26">
        <v>73.4523844463971</v>
      </c>
      <c r="U349" s="26">
        <v>12.054471214983906</v>
      </c>
      <c r="V349" s="2">
        <v>338.42041048610616</v>
      </c>
      <c r="W349" s="27">
        <v>680.2449178241493</v>
      </c>
      <c r="X349" s="28">
        <v>67.38301278556817</v>
      </c>
      <c r="Y349" s="4">
        <v>747.6279306097175</v>
      </c>
    </row>
    <row r="350" spans="1:25" ht="15">
      <c r="A350" s="36">
        <v>2018</v>
      </c>
      <c r="B350" s="37">
        <v>5</v>
      </c>
      <c r="C350" s="37" t="s">
        <v>145</v>
      </c>
      <c r="D350" s="37" t="s">
        <v>146</v>
      </c>
      <c r="E350" s="34" t="s">
        <v>285</v>
      </c>
      <c r="F350" s="37" t="s">
        <v>147</v>
      </c>
      <c r="G350" s="38" t="s">
        <v>151</v>
      </c>
      <c r="H350" s="25">
        <v>30.45002267637717</v>
      </c>
      <c r="I350" s="26">
        <v>1.4657894815217958</v>
      </c>
      <c r="J350" s="2">
        <v>31.915812157898966</v>
      </c>
      <c r="K350" s="25">
        <v>4.5620510531395935</v>
      </c>
      <c r="L350" s="26">
        <v>2.696205419557854</v>
      </c>
      <c r="M350" s="2">
        <v>7.258256472697448</v>
      </c>
      <c r="N350" s="25">
        <v>3.1719131404112058</v>
      </c>
      <c r="O350" s="26">
        <v>11.057874766655603</v>
      </c>
      <c r="P350" s="26">
        <v>2.2550911169453545</v>
      </c>
      <c r="Q350" s="26">
        <v>0.9382779620313981</v>
      </c>
      <c r="R350" s="26">
        <v>8.457263082445587</v>
      </c>
      <c r="S350" s="26">
        <v>5.775762039499446</v>
      </c>
      <c r="T350" s="26">
        <v>9.178074187546786</v>
      </c>
      <c r="U350" s="26">
        <v>2.178596561323479</v>
      </c>
      <c r="V350" s="2">
        <v>43.01282831154177</v>
      </c>
      <c r="W350" s="27">
        <v>82.18689694213819</v>
      </c>
      <c r="X350" s="28">
        <v>8.141186599208929</v>
      </c>
      <c r="Y350" s="4">
        <v>90.32808354134713</v>
      </c>
    </row>
    <row r="351" spans="1:25" ht="15">
      <c r="A351" s="36">
        <v>2018</v>
      </c>
      <c r="B351" s="37">
        <v>5</v>
      </c>
      <c r="C351" s="37" t="s">
        <v>145</v>
      </c>
      <c r="D351" s="37" t="s">
        <v>149</v>
      </c>
      <c r="E351" s="34" t="s">
        <v>286</v>
      </c>
      <c r="F351" s="37" t="s">
        <v>147</v>
      </c>
      <c r="G351" s="38" t="s">
        <v>152</v>
      </c>
      <c r="H351" s="25">
        <v>60.244849134086245</v>
      </c>
      <c r="I351" s="26">
        <v>0</v>
      </c>
      <c r="J351" s="2">
        <v>60.24484913408625</v>
      </c>
      <c r="K351" s="25">
        <v>10.05538272352547</v>
      </c>
      <c r="L351" s="26">
        <v>3.1025778195166573</v>
      </c>
      <c r="M351" s="2">
        <v>13.157960543042128</v>
      </c>
      <c r="N351" s="25">
        <v>2.9964455216981287</v>
      </c>
      <c r="O351" s="26">
        <v>15.838414103218312</v>
      </c>
      <c r="P351" s="26">
        <v>4.312264408121804</v>
      </c>
      <c r="Q351" s="26">
        <v>1.9759666100317415</v>
      </c>
      <c r="R351" s="26">
        <v>14.126231630639179</v>
      </c>
      <c r="S351" s="26">
        <v>11.169249648816368</v>
      </c>
      <c r="T351" s="26">
        <v>21.39347268564491</v>
      </c>
      <c r="U351" s="26">
        <v>3.146536236495848</v>
      </c>
      <c r="V351" s="2">
        <v>74.95853806949529</v>
      </c>
      <c r="W351" s="27">
        <v>148.36134774662366</v>
      </c>
      <c r="X351" s="28">
        <v>14.69622833531242</v>
      </c>
      <c r="Y351" s="4">
        <v>163.05757608193608</v>
      </c>
    </row>
    <row r="352" spans="1:25" ht="15">
      <c r="A352" s="36">
        <v>2018</v>
      </c>
      <c r="B352" s="37">
        <v>5</v>
      </c>
      <c r="C352" s="37" t="s">
        <v>145</v>
      </c>
      <c r="D352" s="37" t="s">
        <v>153</v>
      </c>
      <c r="E352" s="34" t="s">
        <v>287</v>
      </c>
      <c r="F352" s="37" t="s">
        <v>147</v>
      </c>
      <c r="G352" s="38" t="s">
        <v>154</v>
      </c>
      <c r="H352" s="25">
        <v>96.25368763930811</v>
      </c>
      <c r="I352" s="26">
        <v>0</v>
      </c>
      <c r="J352" s="2">
        <v>96.25368763930811</v>
      </c>
      <c r="K352" s="25">
        <v>8.682699722207106</v>
      </c>
      <c r="L352" s="26">
        <v>10.673329160589551</v>
      </c>
      <c r="M352" s="2">
        <v>19.356028882796657</v>
      </c>
      <c r="N352" s="25">
        <v>4.507051880293114</v>
      </c>
      <c r="O352" s="26">
        <v>20.5681493156021</v>
      </c>
      <c r="P352" s="26">
        <v>6.391076362848749</v>
      </c>
      <c r="Q352" s="26">
        <v>3.276431895575674</v>
      </c>
      <c r="R352" s="26">
        <v>20.595284290829973</v>
      </c>
      <c r="S352" s="26">
        <v>15.530875340221932</v>
      </c>
      <c r="T352" s="26">
        <v>33.12504841986663</v>
      </c>
      <c r="U352" s="26">
        <v>4.558438351668647</v>
      </c>
      <c r="V352" s="2">
        <v>108.55229391142264</v>
      </c>
      <c r="W352" s="27">
        <v>224.16201043352743</v>
      </c>
      <c r="X352" s="28">
        <v>22.204813450537433</v>
      </c>
      <c r="Y352" s="4">
        <v>246.36682388406487</v>
      </c>
    </row>
    <row r="353" spans="1:25" ht="15">
      <c r="A353" s="36">
        <v>2018</v>
      </c>
      <c r="B353" s="37">
        <v>5</v>
      </c>
      <c r="C353" s="37" t="s">
        <v>145</v>
      </c>
      <c r="D353" s="37" t="s">
        <v>155</v>
      </c>
      <c r="E353" s="34" t="s">
        <v>288</v>
      </c>
      <c r="F353" s="37" t="s">
        <v>147</v>
      </c>
      <c r="G353" s="38" t="s">
        <v>156</v>
      </c>
      <c r="H353" s="25">
        <v>14.98427441136358</v>
      </c>
      <c r="I353" s="26">
        <v>0</v>
      </c>
      <c r="J353" s="2">
        <v>14.98427441136358</v>
      </c>
      <c r="K353" s="25">
        <v>3.194206124660257</v>
      </c>
      <c r="L353" s="26">
        <v>2.751453722093452</v>
      </c>
      <c r="M353" s="2">
        <v>5.945659846753709</v>
      </c>
      <c r="N353" s="25">
        <v>7.501377617868591</v>
      </c>
      <c r="O353" s="26">
        <v>7.067789388537186</v>
      </c>
      <c r="P353" s="26">
        <v>1.8887546058372604</v>
      </c>
      <c r="Q353" s="26">
        <v>1.1444348688561197</v>
      </c>
      <c r="R353" s="26">
        <v>8.684623199529819</v>
      </c>
      <c r="S353" s="26">
        <v>5.569115436071044</v>
      </c>
      <c r="T353" s="26">
        <v>10.723329404191874</v>
      </c>
      <c r="U353" s="26">
        <v>1.3924838837478202</v>
      </c>
      <c r="V353" s="2">
        <v>43.97188331203684</v>
      </c>
      <c r="W353" s="27">
        <v>64.90181757015412</v>
      </c>
      <c r="X353" s="28">
        <v>6.428979236442788</v>
      </c>
      <c r="Y353" s="4">
        <v>71.33079680659691</v>
      </c>
    </row>
    <row r="354" spans="1:25" ht="15">
      <c r="A354" s="36">
        <v>2018</v>
      </c>
      <c r="B354" s="37">
        <v>5</v>
      </c>
      <c r="C354" s="37" t="s">
        <v>145</v>
      </c>
      <c r="D354" s="37" t="s">
        <v>149</v>
      </c>
      <c r="E354" s="34" t="s">
        <v>289</v>
      </c>
      <c r="F354" s="37" t="s">
        <v>147</v>
      </c>
      <c r="G354" s="38" t="s">
        <v>157</v>
      </c>
      <c r="H354" s="25">
        <v>91.90930039512958</v>
      </c>
      <c r="I354" s="26">
        <v>0</v>
      </c>
      <c r="J354" s="2">
        <v>91.90930039512958</v>
      </c>
      <c r="K354" s="25">
        <v>10.627160336866256</v>
      </c>
      <c r="L354" s="26">
        <v>18.16605052548664</v>
      </c>
      <c r="M354" s="2">
        <v>28.793210862352893</v>
      </c>
      <c r="N354" s="25">
        <v>3.7806124460915953</v>
      </c>
      <c r="O354" s="26">
        <v>60.94038066998075</v>
      </c>
      <c r="P354" s="26">
        <v>11.404590942544639</v>
      </c>
      <c r="Q354" s="26">
        <v>5.205826025526305</v>
      </c>
      <c r="R354" s="26">
        <v>36.66456302146043</v>
      </c>
      <c r="S354" s="26">
        <v>28.32004453443392</v>
      </c>
      <c r="T354" s="26">
        <v>60.06735394334444</v>
      </c>
      <c r="U354" s="26">
        <v>8.707674328958861</v>
      </c>
      <c r="V354" s="2">
        <v>215.09092317047248</v>
      </c>
      <c r="W354" s="27">
        <v>335.79343442795494</v>
      </c>
      <c r="X354" s="28">
        <v>33.26268898086096</v>
      </c>
      <c r="Y354" s="4">
        <v>369.0561234088159</v>
      </c>
    </row>
    <row r="355" spans="1:25" ht="15">
      <c r="A355" s="36">
        <v>2018</v>
      </c>
      <c r="B355" s="37">
        <v>5</v>
      </c>
      <c r="C355" s="37" t="s">
        <v>145</v>
      </c>
      <c r="D355" s="37" t="s">
        <v>153</v>
      </c>
      <c r="E355" s="34" t="s">
        <v>290</v>
      </c>
      <c r="F355" s="37" t="s">
        <v>147</v>
      </c>
      <c r="G355" s="38" t="s">
        <v>158</v>
      </c>
      <c r="H355" s="25">
        <v>110.8259886516419</v>
      </c>
      <c r="I355" s="26">
        <v>0</v>
      </c>
      <c r="J355" s="2">
        <v>110.8259886516419</v>
      </c>
      <c r="K355" s="25">
        <v>11.573138569550542</v>
      </c>
      <c r="L355" s="26">
        <v>14.258410230213366</v>
      </c>
      <c r="M355" s="2">
        <v>25.831548799763908</v>
      </c>
      <c r="N355" s="25">
        <v>9.363055645816164</v>
      </c>
      <c r="O355" s="26">
        <v>32.99012766885066</v>
      </c>
      <c r="P355" s="26">
        <v>9.696935635833073</v>
      </c>
      <c r="Q355" s="26">
        <v>5.01749386249022</v>
      </c>
      <c r="R355" s="26">
        <v>31.465896068520454</v>
      </c>
      <c r="S355" s="26">
        <v>20.436435707891253</v>
      </c>
      <c r="T355" s="26">
        <v>35.76394896086906</v>
      </c>
      <c r="U355" s="26">
        <v>6.453258133776115</v>
      </c>
      <c r="V355" s="2">
        <v>151.18706540898427</v>
      </c>
      <c r="W355" s="27">
        <v>287.84460286039007</v>
      </c>
      <c r="X355" s="28">
        <v>28.513019875074608</v>
      </c>
      <c r="Y355" s="4">
        <v>316.3576227354647</v>
      </c>
    </row>
    <row r="356" spans="1:25" ht="15">
      <c r="A356" s="36">
        <v>2018</v>
      </c>
      <c r="B356" s="37">
        <v>5</v>
      </c>
      <c r="C356" s="37" t="s">
        <v>145</v>
      </c>
      <c r="D356" s="37" t="s">
        <v>146</v>
      </c>
      <c r="E356" s="34" t="s">
        <v>291</v>
      </c>
      <c r="F356" s="37" t="s">
        <v>147</v>
      </c>
      <c r="G356" s="38" t="s">
        <v>159</v>
      </c>
      <c r="H356" s="25">
        <v>132.2024932904673</v>
      </c>
      <c r="I356" s="26">
        <v>0</v>
      </c>
      <c r="J356" s="2">
        <v>132.2024932904673</v>
      </c>
      <c r="K356" s="25">
        <v>12.782647393451722</v>
      </c>
      <c r="L356" s="26">
        <v>20.014576486482017</v>
      </c>
      <c r="M356" s="2">
        <v>32.79722387993374</v>
      </c>
      <c r="N356" s="25">
        <v>8.76459306258289</v>
      </c>
      <c r="O356" s="26">
        <v>42.40854458286525</v>
      </c>
      <c r="P356" s="26">
        <v>10.691211321643687</v>
      </c>
      <c r="Q356" s="26">
        <v>5.399544335021055</v>
      </c>
      <c r="R356" s="26">
        <v>39.51682245978899</v>
      </c>
      <c r="S356" s="26">
        <v>26.93809312721518</v>
      </c>
      <c r="T356" s="26">
        <v>42.49136657666509</v>
      </c>
      <c r="U356" s="26">
        <v>9.374818219444421</v>
      </c>
      <c r="V356" s="2">
        <v>185.5848877810092</v>
      </c>
      <c r="W356" s="27">
        <v>350.58460495141026</v>
      </c>
      <c r="X356" s="28">
        <v>34.7278557007519</v>
      </c>
      <c r="Y356" s="4">
        <v>385.31246065216214</v>
      </c>
    </row>
    <row r="357" spans="1:25" ht="15">
      <c r="A357" s="36">
        <v>2018</v>
      </c>
      <c r="B357" s="37">
        <v>5</v>
      </c>
      <c r="C357" s="37" t="s">
        <v>145</v>
      </c>
      <c r="D357" s="37" t="s">
        <v>149</v>
      </c>
      <c r="E357" s="34" t="s">
        <v>292</v>
      </c>
      <c r="F357" s="37" t="s">
        <v>147</v>
      </c>
      <c r="G357" s="38" t="s">
        <v>160</v>
      </c>
      <c r="H357" s="25">
        <v>16.370577750905873</v>
      </c>
      <c r="I357" s="26">
        <v>0</v>
      </c>
      <c r="J357" s="2">
        <v>16.370577750905873</v>
      </c>
      <c r="K357" s="25">
        <v>2.5326245193325434</v>
      </c>
      <c r="L357" s="26">
        <v>3.493140675395778</v>
      </c>
      <c r="M357" s="2">
        <v>6.025765194728321</v>
      </c>
      <c r="N357" s="25">
        <v>2.434322715900377</v>
      </c>
      <c r="O357" s="26">
        <v>11.19627543105869</v>
      </c>
      <c r="P357" s="26">
        <v>2.2152081790725826</v>
      </c>
      <c r="Q357" s="26">
        <v>1.0162136513452744</v>
      </c>
      <c r="R357" s="26">
        <v>8.047525524188284</v>
      </c>
      <c r="S357" s="26">
        <v>5.79608008418662</v>
      </c>
      <c r="T357" s="26">
        <v>10.45298686534519</v>
      </c>
      <c r="U357" s="26">
        <v>1.6434986493740031</v>
      </c>
      <c r="V357" s="2">
        <v>42.80208667541387</v>
      </c>
      <c r="W357" s="27">
        <v>65.19842962104806</v>
      </c>
      <c r="X357" s="28">
        <v>6.458360658396352</v>
      </c>
      <c r="Y357" s="4">
        <v>71.65679027944442</v>
      </c>
    </row>
    <row r="358" spans="1:25" ht="15">
      <c r="A358" s="36">
        <v>2018</v>
      </c>
      <c r="B358" s="37">
        <v>5</v>
      </c>
      <c r="C358" s="37" t="s">
        <v>145</v>
      </c>
      <c r="D358" s="37" t="s">
        <v>149</v>
      </c>
      <c r="E358" s="34" t="s">
        <v>293</v>
      </c>
      <c r="F358" s="37" t="s">
        <v>147</v>
      </c>
      <c r="G358" s="38" t="s">
        <v>161</v>
      </c>
      <c r="H358" s="25">
        <v>53.42036500934566</v>
      </c>
      <c r="I358" s="26">
        <v>0</v>
      </c>
      <c r="J358" s="2">
        <v>53.420365009345666</v>
      </c>
      <c r="K358" s="25">
        <v>12.681596426990712</v>
      </c>
      <c r="L358" s="26">
        <v>5.143943313765973</v>
      </c>
      <c r="M358" s="2">
        <v>17.825539740756685</v>
      </c>
      <c r="N358" s="25">
        <v>5.517734284117451</v>
      </c>
      <c r="O358" s="26">
        <v>35.21532473738154</v>
      </c>
      <c r="P358" s="26">
        <v>6.771987963320828</v>
      </c>
      <c r="Q358" s="26">
        <v>4.929985890456225</v>
      </c>
      <c r="R358" s="26">
        <v>21.225170068870153</v>
      </c>
      <c r="S358" s="26">
        <v>15.97952212107532</v>
      </c>
      <c r="T358" s="26">
        <v>26.368868715966315</v>
      </c>
      <c r="U358" s="26">
        <v>4.9523151295925745</v>
      </c>
      <c r="V358" s="2">
        <v>120.96083988434602</v>
      </c>
      <c r="W358" s="27">
        <v>192.20674463444837</v>
      </c>
      <c r="X358" s="28">
        <v>19.03942266399978</v>
      </c>
      <c r="Y358" s="4">
        <v>211.24616729844814</v>
      </c>
    </row>
    <row r="359" spans="1:25" ht="15">
      <c r="A359" s="36">
        <v>2018</v>
      </c>
      <c r="B359" s="37">
        <v>5</v>
      </c>
      <c r="C359" s="37" t="s">
        <v>145</v>
      </c>
      <c r="D359" s="37" t="s">
        <v>155</v>
      </c>
      <c r="E359" s="34" t="s">
        <v>294</v>
      </c>
      <c r="F359" s="37" t="s">
        <v>147</v>
      </c>
      <c r="G359" s="38" t="s">
        <v>162</v>
      </c>
      <c r="H359" s="25">
        <v>63.699845943953136</v>
      </c>
      <c r="I359" s="26">
        <v>0</v>
      </c>
      <c r="J359" s="2">
        <v>63.69984594395314</v>
      </c>
      <c r="K359" s="25">
        <v>6.189296276114314</v>
      </c>
      <c r="L359" s="26">
        <v>11.682111666628655</v>
      </c>
      <c r="M359" s="2">
        <v>17.87140794274297</v>
      </c>
      <c r="N359" s="25">
        <v>20.605788525859786</v>
      </c>
      <c r="O359" s="26">
        <v>23.43696794248004</v>
      </c>
      <c r="P359" s="26">
        <v>4.998567236391492</v>
      </c>
      <c r="Q359" s="26">
        <v>2.938895064823601</v>
      </c>
      <c r="R359" s="26">
        <v>17.624975928955088</v>
      </c>
      <c r="S359" s="26">
        <v>15.358790008826292</v>
      </c>
      <c r="T359" s="26">
        <v>27.095144951248987</v>
      </c>
      <c r="U359" s="26">
        <v>4.836166544328306</v>
      </c>
      <c r="V359" s="2">
        <v>116.89522949652418</v>
      </c>
      <c r="W359" s="27">
        <v>198.4664833832203</v>
      </c>
      <c r="X359" s="28">
        <v>19.659493125404154</v>
      </c>
      <c r="Y359" s="4">
        <v>218.12597650862443</v>
      </c>
    </row>
    <row r="360" spans="1:25" ht="15">
      <c r="A360" s="36">
        <v>2018</v>
      </c>
      <c r="B360" s="37">
        <v>5</v>
      </c>
      <c r="C360" s="37" t="s">
        <v>145</v>
      </c>
      <c r="D360" s="37" t="s">
        <v>155</v>
      </c>
      <c r="E360" s="34" t="s">
        <v>295</v>
      </c>
      <c r="F360" s="37" t="s">
        <v>147</v>
      </c>
      <c r="G360" s="38" t="s">
        <v>163</v>
      </c>
      <c r="H360" s="25">
        <v>7.815506492400767</v>
      </c>
      <c r="I360" s="26">
        <v>7.746125974255981</v>
      </c>
      <c r="J360" s="2">
        <v>15.561632466656748</v>
      </c>
      <c r="K360" s="25">
        <v>20.055065319891504</v>
      </c>
      <c r="L360" s="26">
        <v>52.72072142535114</v>
      </c>
      <c r="M360" s="2">
        <v>72.77578674524264</v>
      </c>
      <c r="N360" s="25">
        <v>6.891387047703251</v>
      </c>
      <c r="O360" s="26">
        <v>46.91609799338484</v>
      </c>
      <c r="P360" s="26">
        <v>3.600273158421738</v>
      </c>
      <c r="Q360" s="26">
        <v>1.852182084107945</v>
      </c>
      <c r="R360" s="26">
        <v>13.393906585468775</v>
      </c>
      <c r="S360" s="26">
        <v>13.975475807173098</v>
      </c>
      <c r="T360" s="26">
        <v>16.968545332235898</v>
      </c>
      <c r="U360" s="26">
        <v>3.065065779560142</v>
      </c>
      <c r="V360" s="2">
        <v>106.66287292077163</v>
      </c>
      <c r="W360" s="27">
        <v>195.000292132671</v>
      </c>
      <c r="X360" s="28">
        <v>19.31614217873534</v>
      </c>
      <c r="Y360" s="4">
        <v>214.31643431140634</v>
      </c>
    </row>
    <row r="361" spans="1:25" ht="15">
      <c r="A361" s="36">
        <v>2018</v>
      </c>
      <c r="B361" s="37">
        <v>5</v>
      </c>
      <c r="C361" s="37" t="s">
        <v>145</v>
      </c>
      <c r="D361" s="37" t="s">
        <v>155</v>
      </c>
      <c r="E361" s="34" t="s">
        <v>296</v>
      </c>
      <c r="F361" s="37" t="s">
        <v>147</v>
      </c>
      <c r="G361" s="38" t="s">
        <v>164</v>
      </c>
      <c r="H361" s="25">
        <v>15.70377317287428</v>
      </c>
      <c r="I361" s="26">
        <v>0</v>
      </c>
      <c r="J361" s="2">
        <v>15.70377317287428</v>
      </c>
      <c r="K361" s="25">
        <v>12.994492801922254</v>
      </c>
      <c r="L361" s="26">
        <v>21.106033086562256</v>
      </c>
      <c r="M361" s="2">
        <v>34.10052588848451</v>
      </c>
      <c r="N361" s="25">
        <v>1.6016286778669762</v>
      </c>
      <c r="O361" s="26">
        <v>7.827021649886296</v>
      </c>
      <c r="P361" s="26">
        <v>2.6689305897410343</v>
      </c>
      <c r="Q361" s="26">
        <v>1.1740399138224442</v>
      </c>
      <c r="R361" s="26">
        <v>11.405402194815483</v>
      </c>
      <c r="S361" s="26">
        <v>7.510544852840198</v>
      </c>
      <c r="T361" s="26">
        <v>14.699580015818173</v>
      </c>
      <c r="U361" s="26">
        <v>2.034726612175308</v>
      </c>
      <c r="V361" s="2">
        <v>48.92184658966113</v>
      </c>
      <c r="W361" s="27">
        <v>98.72614565101992</v>
      </c>
      <c r="X361" s="28">
        <v>9.779514632000192</v>
      </c>
      <c r="Y361" s="4">
        <v>108.5056602830201</v>
      </c>
    </row>
    <row r="362" spans="1:25" ht="15">
      <c r="A362" s="36">
        <v>2018</v>
      </c>
      <c r="B362" s="37">
        <v>5</v>
      </c>
      <c r="C362" s="37" t="s">
        <v>145</v>
      </c>
      <c r="D362" s="37" t="s">
        <v>155</v>
      </c>
      <c r="E362" s="34" t="s">
        <v>297</v>
      </c>
      <c r="F362" s="37" t="s">
        <v>147</v>
      </c>
      <c r="G362" s="38" t="s">
        <v>165</v>
      </c>
      <c r="H362" s="25">
        <v>1.1434706444399163</v>
      </c>
      <c r="I362" s="26">
        <v>0</v>
      </c>
      <c r="J362" s="2">
        <v>1.1434706444399163</v>
      </c>
      <c r="K362" s="25">
        <v>0.8650998109678375</v>
      </c>
      <c r="L362" s="26">
        <v>7.060755738983001</v>
      </c>
      <c r="M362" s="2">
        <v>7.925855549950839</v>
      </c>
      <c r="N362" s="25">
        <v>2.479621462265132</v>
      </c>
      <c r="O362" s="26">
        <v>8.322865910743309</v>
      </c>
      <c r="P362" s="26">
        <v>4.01319169990564</v>
      </c>
      <c r="Q362" s="26">
        <v>1.7547238313999067</v>
      </c>
      <c r="R362" s="26">
        <v>10.794728621219875</v>
      </c>
      <c r="S362" s="26">
        <v>9.164644869161327</v>
      </c>
      <c r="T362" s="26">
        <v>23.207803175677697</v>
      </c>
      <c r="U362" s="26">
        <v>2.832683248645493</v>
      </c>
      <c r="V362" s="2">
        <v>62.57022711325047</v>
      </c>
      <c r="W362" s="27">
        <v>71.63955330764122</v>
      </c>
      <c r="X362" s="28">
        <v>7.0963999075914295</v>
      </c>
      <c r="Y362" s="4">
        <v>78.73595321523266</v>
      </c>
    </row>
    <row r="363" spans="1:25" ht="15">
      <c r="A363" s="36">
        <v>2018</v>
      </c>
      <c r="B363" s="37">
        <v>5</v>
      </c>
      <c r="C363" s="37" t="s">
        <v>145</v>
      </c>
      <c r="D363" s="37" t="s">
        <v>153</v>
      </c>
      <c r="E363" s="34" t="s">
        <v>298</v>
      </c>
      <c r="F363" s="37" t="s">
        <v>147</v>
      </c>
      <c r="G363" s="38" t="s">
        <v>166</v>
      </c>
      <c r="H363" s="25">
        <v>82.25417376719653</v>
      </c>
      <c r="I363" s="26">
        <v>0</v>
      </c>
      <c r="J363" s="2">
        <v>82.25417376719653</v>
      </c>
      <c r="K363" s="25">
        <v>7.229512158327285</v>
      </c>
      <c r="L363" s="26">
        <v>12.971979252681091</v>
      </c>
      <c r="M363" s="2">
        <v>20.201491411008377</v>
      </c>
      <c r="N363" s="25">
        <v>17.999731836717803</v>
      </c>
      <c r="O363" s="26">
        <v>31.016751969004176</v>
      </c>
      <c r="P363" s="26">
        <v>6.323135297059787</v>
      </c>
      <c r="Q363" s="26">
        <v>3.5029918964927282</v>
      </c>
      <c r="R363" s="26">
        <v>18.206936213332906</v>
      </c>
      <c r="S363" s="26">
        <v>17.069417301867826</v>
      </c>
      <c r="T363" s="26">
        <v>30.551431943145353</v>
      </c>
      <c r="U363" s="26">
        <v>5.333540710713901</v>
      </c>
      <c r="V363" s="2">
        <v>130.00386298148916</v>
      </c>
      <c r="W363" s="27">
        <v>232.45952815969406</v>
      </c>
      <c r="X363" s="28">
        <v>23.026741545124633</v>
      </c>
      <c r="Y363" s="4">
        <v>255.48626970481868</v>
      </c>
    </row>
    <row r="364" spans="1:25" ht="15">
      <c r="A364" s="36">
        <v>2018</v>
      </c>
      <c r="B364" s="37">
        <v>5</v>
      </c>
      <c r="C364" s="37" t="s">
        <v>145</v>
      </c>
      <c r="D364" s="37" t="s">
        <v>155</v>
      </c>
      <c r="E364" s="34" t="s">
        <v>299</v>
      </c>
      <c r="F364" s="37" t="s">
        <v>147</v>
      </c>
      <c r="G364" s="38" t="s">
        <v>167</v>
      </c>
      <c r="H364" s="25">
        <v>75.51051148638034</v>
      </c>
      <c r="I364" s="26">
        <v>0</v>
      </c>
      <c r="J364" s="2">
        <v>75.51051148638034</v>
      </c>
      <c r="K364" s="25">
        <v>13.301686315465274</v>
      </c>
      <c r="L364" s="26">
        <v>13.120449357011116</v>
      </c>
      <c r="M364" s="2">
        <v>26.42213567247639</v>
      </c>
      <c r="N364" s="25">
        <v>9.205518867252133</v>
      </c>
      <c r="O364" s="26">
        <v>53.0149937428743</v>
      </c>
      <c r="P364" s="26">
        <v>11.74620394756734</v>
      </c>
      <c r="Q364" s="26">
        <v>7.069015657340758</v>
      </c>
      <c r="R364" s="26">
        <v>44.232576085351866</v>
      </c>
      <c r="S364" s="26">
        <v>23.81538696041256</v>
      </c>
      <c r="T364" s="26">
        <v>35.850925233953845</v>
      </c>
      <c r="U364" s="26">
        <v>8.840544339445204</v>
      </c>
      <c r="V364" s="2">
        <v>193.77505425625327</v>
      </c>
      <c r="W364" s="27">
        <v>295.70770141511</v>
      </c>
      <c r="X364" s="28">
        <v>29.291916921924248</v>
      </c>
      <c r="Y364" s="4">
        <v>324.9996183370343</v>
      </c>
    </row>
    <row r="365" spans="1:25" ht="15">
      <c r="A365" s="36">
        <v>2018</v>
      </c>
      <c r="B365" s="37">
        <v>5</v>
      </c>
      <c r="C365" s="37" t="s">
        <v>145</v>
      </c>
      <c r="D365" s="37" t="s">
        <v>155</v>
      </c>
      <c r="E365" s="34" t="s">
        <v>300</v>
      </c>
      <c r="F365" s="37" t="s">
        <v>147</v>
      </c>
      <c r="G365" s="38" t="s">
        <v>168</v>
      </c>
      <c r="H365" s="25">
        <v>75.45453776895643</v>
      </c>
      <c r="I365" s="26">
        <v>0</v>
      </c>
      <c r="J365" s="2">
        <v>75.45453776895643</v>
      </c>
      <c r="K365" s="25">
        <v>4.931426419557024</v>
      </c>
      <c r="L365" s="26">
        <v>27.740007163011814</v>
      </c>
      <c r="M365" s="2">
        <v>32.67143358256884</v>
      </c>
      <c r="N365" s="25">
        <v>6.1762379873661395</v>
      </c>
      <c r="O365" s="26">
        <v>24.74436229575285</v>
      </c>
      <c r="P365" s="26">
        <v>6.945321812452156</v>
      </c>
      <c r="Q365" s="26">
        <v>3.7316704581675033</v>
      </c>
      <c r="R365" s="26">
        <v>27.215695833059467</v>
      </c>
      <c r="S365" s="26">
        <v>15.915291425887798</v>
      </c>
      <c r="T365" s="26">
        <v>29.903748406537474</v>
      </c>
      <c r="U365" s="26">
        <v>5.503182728702611</v>
      </c>
      <c r="V365" s="2">
        <v>120.13544239250558</v>
      </c>
      <c r="W365" s="27">
        <v>228.26141374403085</v>
      </c>
      <c r="X365" s="28">
        <v>22.610888535294585</v>
      </c>
      <c r="Y365" s="4">
        <v>250.87230227932542</v>
      </c>
    </row>
    <row r="366" spans="1:25" ht="15">
      <c r="A366" s="36">
        <v>2018</v>
      </c>
      <c r="B366" s="37">
        <v>5</v>
      </c>
      <c r="C366" s="37" t="s">
        <v>145</v>
      </c>
      <c r="D366" s="37" t="s">
        <v>155</v>
      </c>
      <c r="E366" s="34" t="s">
        <v>301</v>
      </c>
      <c r="F366" s="37" t="s">
        <v>147</v>
      </c>
      <c r="G366" s="38" t="s">
        <v>169</v>
      </c>
      <c r="H366" s="25">
        <v>45.05891597942822</v>
      </c>
      <c r="I366" s="26">
        <v>0</v>
      </c>
      <c r="J366" s="2">
        <v>45.05891597942823</v>
      </c>
      <c r="K366" s="25">
        <v>4.408220852342888</v>
      </c>
      <c r="L366" s="26">
        <v>5.390781549028469</v>
      </c>
      <c r="M366" s="2">
        <v>9.799002401371357</v>
      </c>
      <c r="N366" s="25">
        <v>3.867468164471246</v>
      </c>
      <c r="O366" s="26">
        <v>10.533020458888622</v>
      </c>
      <c r="P366" s="26">
        <v>2.8536092253303154</v>
      </c>
      <c r="Q366" s="26">
        <v>1.7948259182352406</v>
      </c>
      <c r="R366" s="26">
        <v>11.288863686953105</v>
      </c>
      <c r="S366" s="26">
        <v>8.894768702890193</v>
      </c>
      <c r="T366" s="26">
        <v>16.899886553394605</v>
      </c>
      <c r="U366" s="26">
        <v>2.2622770770426643</v>
      </c>
      <c r="V366" s="2">
        <v>58.394686464214864</v>
      </c>
      <c r="W366" s="27">
        <v>113.25260484501445</v>
      </c>
      <c r="X366" s="28">
        <v>11.218462055658783</v>
      </c>
      <c r="Y366" s="4">
        <v>124.47106690067324</v>
      </c>
    </row>
    <row r="367" spans="1:25" ht="15">
      <c r="A367" s="36">
        <v>2018</v>
      </c>
      <c r="B367" s="37">
        <v>5</v>
      </c>
      <c r="C367" s="37" t="s">
        <v>145</v>
      </c>
      <c r="D367" s="37" t="s">
        <v>146</v>
      </c>
      <c r="E367" s="34" t="s">
        <v>302</v>
      </c>
      <c r="F367" s="37" t="s">
        <v>147</v>
      </c>
      <c r="G367" s="38" t="s">
        <v>170</v>
      </c>
      <c r="H367" s="25">
        <v>27.41935193123392</v>
      </c>
      <c r="I367" s="26">
        <v>1.729826888029237</v>
      </c>
      <c r="J367" s="2">
        <v>29.149178819263156</v>
      </c>
      <c r="K367" s="25">
        <v>3.7861901009272514</v>
      </c>
      <c r="L367" s="26">
        <v>6.206059337713924</v>
      </c>
      <c r="M367" s="2">
        <v>9.992249438641176</v>
      </c>
      <c r="N367" s="25">
        <v>4.3369261839406255</v>
      </c>
      <c r="O367" s="26">
        <v>19.606522740991746</v>
      </c>
      <c r="P367" s="26">
        <v>4.3415774102014</v>
      </c>
      <c r="Q367" s="26">
        <v>1.6131170270795627</v>
      </c>
      <c r="R367" s="26">
        <v>18.42301113847112</v>
      </c>
      <c r="S367" s="26">
        <v>11.136219529518035</v>
      </c>
      <c r="T367" s="26">
        <v>19.492687787664543</v>
      </c>
      <c r="U367" s="26">
        <v>3.7619729133527193</v>
      </c>
      <c r="V367" s="2">
        <v>82.71198753153442</v>
      </c>
      <c r="W367" s="27">
        <v>121.85341578943874</v>
      </c>
      <c r="X367" s="28">
        <v>12.070433616444417</v>
      </c>
      <c r="Y367" s="4">
        <v>133.92384940588315</v>
      </c>
    </row>
    <row r="368" spans="1:25" ht="15">
      <c r="A368" s="36">
        <v>2018</v>
      </c>
      <c r="B368" s="37">
        <v>5</v>
      </c>
      <c r="C368" s="37" t="s">
        <v>145</v>
      </c>
      <c r="D368" s="37" t="s">
        <v>153</v>
      </c>
      <c r="E368" s="34" t="s">
        <v>303</v>
      </c>
      <c r="F368" s="37" t="s">
        <v>147</v>
      </c>
      <c r="G368" s="38" t="s">
        <v>171</v>
      </c>
      <c r="H368" s="25">
        <v>241.88466925024065</v>
      </c>
      <c r="I368" s="26">
        <v>0</v>
      </c>
      <c r="J368" s="2">
        <v>241.88466925024065</v>
      </c>
      <c r="K368" s="25">
        <v>25.066302947327863</v>
      </c>
      <c r="L368" s="26">
        <v>27.138324242998245</v>
      </c>
      <c r="M368" s="2">
        <v>52.20462719032611</v>
      </c>
      <c r="N368" s="25">
        <v>10.396984798017318</v>
      </c>
      <c r="O368" s="26">
        <v>46.81477489705298</v>
      </c>
      <c r="P368" s="26">
        <v>12.69512058656935</v>
      </c>
      <c r="Q368" s="26">
        <v>9.080367336644855</v>
      </c>
      <c r="R368" s="26">
        <v>41.70030699646433</v>
      </c>
      <c r="S368" s="26">
        <v>32.80209280743902</v>
      </c>
      <c r="T368" s="26">
        <v>64.07576884235813</v>
      </c>
      <c r="U368" s="26">
        <v>8.905325747586682</v>
      </c>
      <c r="V368" s="2">
        <v>226.470612776432</v>
      </c>
      <c r="W368" s="27">
        <v>520.5599092169987</v>
      </c>
      <c r="X368" s="28">
        <v>51.565094937661954</v>
      </c>
      <c r="Y368" s="4">
        <v>572.1250041546606</v>
      </c>
    </row>
    <row r="369" spans="1:25" ht="15">
      <c r="A369" s="36">
        <v>2018</v>
      </c>
      <c r="B369" s="37">
        <v>5</v>
      </c>
      <c r="C369" s="37" t="s">
        <v>145</v>
      </c>
      <c r="D369" s="37" t="s">
        <v>155</v>
      </c>
      <c r="E369" s="34" t="s">
        <v>304</v>
      </c>
      <c r="F369" s="37" t="s">
        <v>147</v>
      </c>
      <c r="G369" s="38" t="s">
        <v>172</v>
      </c>
      <c r="H369" s="25">
        <v>93.47749798285781</v>
      </c>
      <c r="I369" s="26">
        <v>5.893918441023018</v>
      </c>
      <c r="J369" s="2">
        <v>99.37141642388083</v>
      </c>
      <c r="K369" s="25">
        <v>1.295481922072253</v>
      </c>
      <c r="L369" s="26">
        <v>13.270218785852668</v>
      </c>
      <c r="M369" s="2">
        <v>14.565700707924922</v>
      </c>
      <c r="N369" s="25">
        <v>2.6814160370117612</v>
      </c>
      <c r="O369" s="26">
        <v>10.421565843017275</v>
      </c>
      <c r="P369" s="26">
        <v>3.3390888379985944</v>
      </c>
      <c r="Q369" s="26">
        <v>1.5255831855410478</v>
      </c>
      <c r="R369" s="26">
        <v>13.27748370006079</v>
      </c>
      <c r="S369" s="26">
        <v>8.66744136108354</v>
      </c>
      <c r="T369" s="26">
        <v>12.68677036095577</v>
      </c>
      <c r="U369" s="26">
        <v>2.917734550111307</v>
      </c>
      <c r="V369" s="2">
        <v>55.51705219491407</v>
      </c>
      <c r="W369" s="27">
        <v>169.4541693267198</v>
      </c>
      <c r="X369" s="28">
        <v>16.785618021149322</v>
      </c>
      <c r="Y369" s="4">
        <v>186.23978734786914</v>
      </c>
    </row>
    <row r="370" spans="1:25" ht="15">
      <c r="A370" s="36">
        <v>2018</v>
      </c>
      <c r="B370" s="37">
        <v>5</v>
      </c>
      <c r="C370" s="37" t="s">
        <v>145</v>
      </c>
      <c r="D370" s="37" t="s">
        <v>146</v>
      </c>
      <c r="E370" s="34" t="s">
        <v>305</v>
      </c>
      <c r="F370" s="37" t="s">
        <v>147</v>
      </c>
      <c r="G370" s="38" t="s">
        <v>173</v>
      </c>
      <c r="H370" s="25">
        <v>49.42008395877111</v>
      </c>
      <c r="I370" s="26">
        <v>0</v>
      </c>
      <c r="J370" s="2">
        <v>49.42008395877111</v>
      </c>
      <c r="K370" s="25">
        <v>5.512246775836545</v>
      </c>
      <c r="L370" s="26">
        <v>14.46642076300762</v>
      </c>
      <c r="M370" s="2">
        <v>19.978667538844164</v>
      </c>
      <c r="N370" s="25">
        <v>6.4570510060301505</v>
      </c>
      <c r="O370" s="26">
        <v>26.640533420564427</v>
      </c>
      <c r="P370" s="26">
        <v>5.432276169349465</v>
      </c>
      <c r="Q370" s="26">
        <v>2.3959308010261955</v>
      </c>
      <c r="R370" s="26">
        <v>24.264153912213782</v>
      </c>
      <c r="S370" s="26">
        <v>15.893382896767552</v>
      </c>
      <c r="T370" s="26">
        <v>28.745741780273832</v>
      </c>
      <c r="U370" s="26">
        <v>4.95257035501811</v>
      </c>
      <c r="V370" s="2">
        <v>114.78157484101342</v>
      </c>
      <c r="W370" s="27">
        <v>184.1803263386287</v>
      </c>
      <c r="X370" s="28">
        <v>18.2443497181536</v>
      </c>
      <c r="Y370" s="4">
        <v>202.4246760567823</v>
      </c>
    </row>
    <row r="371" spans="1:25" ht="15">
      <c r="A371" s="36">
        <v>2018</v>
      </c>
      <c r="B371" s="37">
        <v>5</v>
      </c>
      <c r="C371" s="37" t="s">
        <v>174</v>
      </c>
      <c r="D371" s="37" t="s">
        <v>175</v>
      </c>
      <c r="E371" s="34" t="s">
        <v>306</v>
      </c>
      <c r="F371" s="37" t="s">
        <v>176</v>
      </c>
      <c r="G371" s="38" t="s">
        <v>177</v>
      </c>
      <c r="H371" s="25">
        <v>586.8728571728345</v>
      </c>
      <c r="I371" s="26">
        <v>23.599400372574223</v>
      </c>
      <c r="J371" s="2">
        <v>610.4722575454088</v>
      </c>
      <c r="K371" s="25">
        <v>109.83077697393186</v>
      </c>
      <c r="L371" s="26">
        <v>171.6930710801633</v>
      </c>
      <c r="M371" s="2">
        <v>281.52384805409514</v>
      </c>
      <c r="N371" s="25">
        <v>86.20089504294921</v>
      </c>
      <c r="O371" s="26">
        <v>552.8219248952977</v>
      </c>
      <c r="P371" s="26">
        <v>62.12358066807304</v>
      </c>
      <c r="Q371" s="26">
        <v>72.76482916381664</v>
      </c>
      <c r="R371" s="26">
        <v>148.5854199516308</v>
      </c>
      <c r="S371" s="26">
        <v>197.60128046292468</v>
      </c>
      <c r="T371" s="26">
        <v>282.81025143261803</v>
      </c>
      <c r="U371" s="26">
        <v>49.92066434007387</v>
      </c>
      <c r="V371" s="2">
        <v>1452.8280168995016</v>
      </c>
      <c r="W371" s="27">
        <v>2344.824122499005</v>
      </c>
      <c r="X371" s="28">
        <v>232.27123157325516</v>
      </c>
      <c r="Y371" s="4">
        <v>2577.0953540722603</v>
      </c>
    </row>
    <row r="372" spans="1:25" ht="15">
      <c r="A372" s="36">
        <v>2018</v>
      </c>
      <c r="B372" s="37">
        <v>5</v>
      </c>
      <c r="C372" s="37" t="s">
        <v>174</v>
      </c>
      <c r="D372" s="37" t="s">
        <v>178</v>
      </c>
      <c r="E372" s="34" t="s">
        <v>307</v>
      </c>
      <c r="F372" s="37" t="s">
        <v>176</v>
      </c>
      <c r="G372" s="38" t="s">
        <v>179</v>
      </c>
      <c r="H372" s="25">
        <v>61.00223146007849</v>
      </c>
      <c r="I372" s="26">
        <v>0</v>
      </c>
      <c r="J372" s="2">
        <v>61.00223146007849</v>
      </c>
      <c r="K372" s="25">
        <v>4.663352855971182</v>
      </c>
      <c r="L372" s="26">
        <v>20.28774233530629</v>
      </c>
      <c r="M372" s="2">
        <v>24.951095191277474</v>
      </c>
      <c r="N372" s="25">
        <v>9.647953802506667</v>
      </c>
      <c r="O372" s="26">
        <v>49.714483084926435</v>
      </c>
      <c r="P372" s="26">
        <v>12.77246550417717</v>
      </c>
      <c r="Q372" s="26">
        <v>6.105714015587214</v>
      </c>
      <c r="R372" s="26">
        <v>25.197111242156442</v>
      </c>
      <c r="S372" s="26">
        <v>26.82639676336033</v>
      </c>
      <c r="T372" s="26">
        <v>62.9687717443301</v>
      </c>
      <c r="U372" s="26">
        <v>6.88397438301187</v>
      </c>
      <c r="V372" s="2">
        <v>200.11675634321233</v>
      </c>
      <c r="W372" s="27">
        <v>286.0700829945683</v>
      </c>
      <c r="X372" s="28">
        <v>28.337244097447584</v>
      </c>
      <c r="Y372" s="4">
        <v>314.40732709201586</v>
      </c>
    </row>
    <row r="373" spans="1:25" ht="15">
      <c r="A373" s="36">
        <v>2018</v>
      </c>
      <c r="B373" s="37">
        <v>5</v>
      </c>
      <c r="C373" s="37" t="s">
        <v>174</v>
      </c>
      <c r="D373" s="37" t="s">
        <v>175</v>
      </c>
      <c r="E373" s="34" t="s">
        <v>308</v>
      </c>
      <c r="F373" s="37" t="s">
        <v>176</v>
      </c>
      <c r="G373" s="38" t="s">
        <v>180</v>
      </c>
      <c r="H373" s="25">
        <v>589.9141868698285</v>
      </c>
      <c r="I373" s="26">
        <v>0</v>
      </c>
      <c r="J373" s="2">
        <v>589.9141868698285</v>
      </c>
      <c r="K373" s="25">
        <v>38.719532135907514</v>
      </c>
      <c r="L373" s="26">
        <v>53.57144643696316</v>
      </c>
      <c r="M373" s="2">
        <v>92.29097857287067</v>
      </c>
      <c r="N373" s="25">
        <v>26.966388073231744</v>
      </c>
      <c r="O373" s="26">
        <v>133.436062034176</v>
      </c>
      <c r="P373" s="26">
        <v>22.12693040977076</v>
      </c>
      <c r="Q373" s="26">
        <v>14.604003408285267</v>
      </c>
      <c r="R373" s="26">
        <v>52.77580691786436</v>
      </c>
      <c r="S373" s="26">
        <v>55.433642958112934</v>
      </c>
      <c r="T373" s="26">
        <v>70.54501013295135</v>
      </c>
      <c r="U373" s="26">
        <v>14.340004164377596</v>
      </c>
      <c r="V373" s="2">
        <v>390.2276254149526</v>
      </c>
      <c r="W373" s="27">
        <v>1072.432790857652</v>
      </c>
      <c r="X373" s="28">
        <v>106.23195418903371</v>
      </c>
      <c r="Y373" s="4">
        <v>1178.6647450466858</v>
      </c>
    </row>
    <row r="374" spans="1:25" ht="15">
      <c r="A374" s="36">
        <v>2018</v>
      </c>
      <c r="B374" s="37">
        <v>5</v>
      </c>
      <c r="C374" s="37" t="s">
        <v>174</v>
      </c>
      <c r="D374" s="37" t="s">
        <v>175</v>
      </c>
      <c r="E374" s="34" t="s">
        <v>309</v>
      </c>
      <c r="F374" s="37" t="s">
        <v>176</v>
      </c>
      <c r="G374" s="38" t="s">
        <v>181</v>
      </c>
      <c r="H374" s="25">
        <v>327.02751024750995</v>
      </c>
      <c r="I374" s="26">
        <v>0</v>
      </c>
      <c r="J374" s="2">
        <v>327.02751024750995</v>
      </c>
      <c r="K374" s="25">
        <v>16.36286864356941</v>
      </c>
      <c r="L374" s="26">
        <v>60.50104963925412</v>
      </c>
      <c r="M374" s="2">
        <v>76.86391828282353</v>
      </c>
      <c r="N374" s="25">
        <v>30.677823451221798</v>
      </c>
      <c r="O374" s="26">
        <v>146.5523789105286</v>
      </c>
      <c r="P374" s="26">
        <v>26.25148371508013</v>
      </c>
      <c r="Q374" s="26">
        <v>22.750140404653934</v>
      </c>
      <c r="R374" s="26">
        <v>59.331081434075955</v>
      </c>
      <c r="S374" s="26">
        <v>63.17033435791295</v>
      </c>
      <c r="T374" s="26">
        <v>106.59283783675116</v>
      </c>
      <c r="U374" s="26">
        <v>21.049699403467308</v>
      </c>
      <c r="V374" s="2">
        <v>476.3755076694921</v>
      </c>
      <c r="W374" s="27">
        <v>880.2669361998255</v>
      </c>
      <c r="X374" s="28">
        <v>87.19659366904177</v>
      </c>
      <c r="Y374" s="4">
        <v>967.4635298688673</v>
      </c>
    </row>
    <row r="375" spans="1:25" ht="15">
      <c r="A375" s="36">
        <v>2018</v>
      </c>
      <c r="B375" s="37">
        <v>5</v>
      </c>
      <c r="C375" s="37" t="s">
        <v>174</v>
      </c>
      <c r="D375" s="37" t="s">
        <v>182</v>
      </c>
      <c r="E375" s="34" t="s">
        <v>310</v>
      </c>
      <c r="F375" s="37" t="s">
        <v>176</v>
      </c>
      <c r="G375" s="38" t="s">
        <v>183</v>
      </c>
      <c r="H375" s="25">
        <v>1.5680193631901016</v>
      </c>
      <c r="I375" s="26">
        <v>0</v>
      </c>
      <c r="J375" s="2">
        <v>1.5680193631901016</v>
      </c>
      <c r="K375" s="25">
        <v>0.5613857947447111</v>
      </c>
      <c r="L375" s="26">
        <v>2.722040531336591</v>
      </c>
      <c r="M375" s="2">
        <v>3.283426326081302</v>
      </c>
      <c r="N375" s="25">
        <v>1.6140942436878942</v>
      </c>
      <c r="O375" s="26">
        <v>3.026332758042306</v>
      </c>
      <c r="P375" s="26">
        <v>2.1599914559450513</v>
      </c>
      <c r="Q375" s="26">
        <v>0.6681709677382814</v>
      </c>
      <c r="R375" s="26">
        <v>3.1805942120407367</v>
      </c>
      <c r="S375" s="26">
        <v>5.458013573091399</v>
      </c>
      <c r="T375" s="26">
        <v>16.619770630415243</v>
      </c>
      <c r="U375" s="26">
        <v>1.203019465883258</v>
      </c>
      <c r="V375" s="2">
        <v>33.92996794467118</v>
      </c>
      <c r="W375" s="27">
        <v>38.781413633942584</v>
      </c>
      <c r="X375" s="28">
        <v>3.8415708593524402</v>
      </c>
      <c r="Y375" s="4">
        <v>42.62298449329502</v>
      </c>
    </row>
    <row r="376" spans="1:25" ht="15">
      <c r="A376" s="36">
        <v>2018</v>
      </c>
      <c r="B376" s="37">
        <v>5</v>
      </c>
      <c r="C376" s="37" t="s">
        <v>174</v>
      </c>
      <c r="D376" s="37" t="s">
        <v>175</v>
      </c>
      <c r="E376" s="34" t="s">
        <v>311</v>
      </c>
      <c r="F376" s="37" t="s">
        <v>176</v>
      </c>
      <c r="G376" s="38" t="s">
        <v>184</v>
      </c>
      <c r="H376" s="25">
        <v>51.23913426314604</v>
      </c>
      <c r="I376" s="26">
        <v>26.936968948435975</v>
      </c>
      <c r="J376" s="2">
        <v>78.17610321158202</v>
      </c>
      <c r="K376" s="25">
        <v>2.2050476078443912</v>
      </c>
      <c r="L376" s="26">
        <v>14.45809913525953</v>
      </c>
      <c r="M376" s="2">
        <v>16.663146743103923</v>
      </c>
      <c r="N376" s="25">
        <v>8.52280391403887</v>
      </c>
      <c r="O376" s="26">
        <v>27.547891627899666</v>
      </c>
      <c r="P376" s="26">
        <v>5.366033944984705</v>
      </c>
      <c r="Q376" s="26">
        <v>3.3030282155926423</v>
      </c>
      <c r="R376" s="26">
        <v>11.555180616248984</v>
      </c>
      <c r="S376" s="26">
        <v>18.749473214089754</v>
      </c>
      <c r="T376" s="26">
        <v>43.04685699279675</v>
      </c>
      <c r="U376" s="26">
        <v>3.356686203769737</v>
      </c>
      <c r="V376" s="2">
        <v>121.44788542505364</v>
      </c>
      <c r="W376" s="27">
        <v>216.2871353797396</v>
      </c>
      <c r="X376" s="28">
        <v>21.424752995808202</v>
      </c>
      <c r="Y376" s="4">
        <v>237.7118883755478</v>
      </c>
    </row>
    <row r="377" spans="1:25" ht="15">
      <c r="A377" s="36">
        <v>2018</v>
      </c>
      <c r="B377" s="37">
        <v>5</v>
      </c>
      <c r="C377" s="37" t="s">
        <v>174</v>
      </c>
      <c r="D377" s="37" t="s">
        <v>178</v>
      </c>
      <c r="E377" s="34" t="s">
        <v>312</v>
      </c>
      <c r="F377" s="37" t="s">
        <v>176</v>
      </c>
      <c r="G377" s="38" t="s">
        <v>185</v>
      </c>
      <c r="H377" s="25">
        <v>97.98262304590337</v>
      </c>
      <c r="I377" s="26">
        <v>0</v>
      </c>
      <c r="J377" s="2">
        <v>97.98262304590337</v>
      </c>
      <c r="K377" s="25">
        <v>8.821268886596703</v>
      </c>
      <c r="L377" s="26">
        <v>32.868504083800154</v>
      </c>
      <c r="M377" s="2">
        <v>41.68977297039686</v>
      </c>
      <c r="N377" s="25">
        <v>30.452446694111533</v>
      </c>
      <c r="O377" s="26">
        <v>91.94760673811896</v>
      </c>
      <c r="P377" s="26">
        <v>17.436700383087675</v>
      </c>
      <c r="Q377" s="26">
        <v>9.101098581525214</v>
      </c>
      <c r="R377" s="26">
        <v>34.88681262214935</v>
      </c>
      <c r="S377" s="26">
        <v>44.628300989112454</v>
      </c>
      <c r="T377" s="26">
        <v>99.68344565358153</v>
      </c>
      <c r="U377" s="26">
        <v>9.993482278221347</v>
      </c>
      <c r="V377" s="2">
        <v>338.1297009858277</v>
      </c>
      <c r="W377" s="27">
        <v>477.80209700212794</v>
      </c>
      <c r="X377" s="28">
        <v>47.329642352604225</v>
      </c>
      <c r="Y377" s="4">
        <v>525.1317393547322</v>
      </c>
    </row>
    <row r="378" spans="1:25" ht="15">
      <c r="A378" s="36">
        <v>2018</v>
      </c>
      <c r="B378" s="37">
        <v>5</v>
      </c>
      <c r="C378" s="37" t="s">
        <v>174</v>
      </c>
      <c r="D378" s="37" t="s">
        <v>178</v>
      </c>
      <c r="E378" s="34" t="s">
        <v>313</v>
      </c>
      <c r="F378" s="37" t="s">
        <v>176</v>
      </c>
      <c r="G378" s="38" t="s">
        <v>186</v>
      </c>
      <c r="H378" s="25">
        <v>51.45046572708555</v>
      </c>
      <c r="I378" s="26">
        <v>0</v>
      </c>
      <c r="J378" s="2">
        <v>51.45046572708555</v>
      </c>
      <c r="K378" s="25">
        <v>3.358645898547796</v>
      </c>
      <c r="L378" s="26">
        <v>14.048499823240864</v>
      </c>
      <c r="M378" s="2">
        <v>17.40714572178866</v>
      </c>
      <c r="N378" s="25">
        <v>10.24722966801053</v>
      </c>
      <c r="O378" s="26">
        <v>28.463575362067672</v>
      </c>
      <c r="P378" s="26">
        <v>8.403768724588327</v>
      </c>
      <c r="Q378" s="26">
        <v>3.55875400115797</v>
      </c>
      <c r="R378" s="26">
        <v>15.603140584218611</v>
      </c>
      <c r="S378" s="26">
        <v>17.580106860252734</v>
      </c>
      <c r="T378" s="26">
        <v>45.688774443561115</v>
      </c>
      <c r="U378" s="26">
        <v>4.204124786889647</v>
      </c>
      <c r="V378" s="2">
        <v>133.7493981065076</v>
      </c>
      <c r="W378" s="27">
        <v>202.6070095553818</v>
      </c>
      <c r="X378" s="28">
        <v>20.06964201378086</v>
      </c>
      <c r="Y378" s="4">
        <v>222.67665156916266</v>
      </c>
    </row>
    <row r="379" spans="1:25" ht="15">
      <c r="A379" s="36">
        <v>2018</v>
      </c>
      <c r="B379" s="37">
        <v>5</v>
      </c>
      <c r="C379" s="37" t="s">
        <v>174</v>
      </c>
      <c r="D379" s="37" t="s">
        <v>178</v>
      </c>
      <c r="E379" s="34" t="s">
        <v>314</v>
      </c>
      <c r="F379" s="37" t="s">
        <v>176</v>
      </c>
      <c r="G379" s="38" t="s">
        <v>187</v>
      </c>
      <c r="H379" s="25">
        <v>45.474906412846245</v>
      </c>
      <c r="I379" s="26">
        <v>0</v>
      </c>
      <c r="J379" s="2">
        <v>45.474906412846245</v>
      </c>
      <c r="K379" s="25">
        <v>4.023924805554721</v>
      </c>
      <c r="L379" s="26">
        <v>18.76271643462747</v>
      </c>
      <c r="M379" s="2">
        <v>22.786641240182192</v>
      </c>
      <c r="N379" s="25">
        <v>10.514241289931977</v>
      </c>
      <c r="O379" s="26">
        <v>50.48861053851308</v>
      </c>
      <c r="P379" s="26">
        <v>11.246806159998622</v>
      </c>
      <c r="Q379" s="26">
        <v>4.920668726201155</v>
      </c>
      <c r="R379" s="26">
        <v>19.461312529102386</v>
      </c>
      <c r="S379" s="26">
        <v>27.47581813900163</v>
      </c>
      <c r="T379" s="26">
        <v>67.84773730375854</v>
      </c>
      <c r="U379" s="26">
        <v>5.125230309781295</v>
      </c>
      <c r="V379" s="2">
        <v>197.0803125321947</v>
      </c>
      <c r="W379" s="27">
        <v>265.34186018522314</v>
      </c>
      <c r="X379" s="28">
        <v>26.283969186873698</v>
      </c>
      <c r="Y379" s="4">
        <v>291.62582937209686</v>
      </c>
    </row>
    <row r="380" spans="1:25" ht="15">
      <c r="A380" s="36">
        <v>2018</v>
      </c>
      <c r="B380" s="37">
        <v>5</v>
      </c>
      <c r="C380" s="37" t="s">
        <v>174</v>
      </c>
      <c r="D380" s="37" t="s">
        <v>175</v>
      </c>
      <c r="E380" s="34" t="s">
        <v>315</v>
      </c>
      <c r="F380" s="37" t="s">
        <v>176</v>
      </c>
      <c r="G380" s="38" t="s">
        <v>188</v>
      </c>
      <c r="H380" s="25">
        <v>719.221665591689</v>
      </c>
      <c r="I380" s="26">
        <v>27.95898282351493</v>
      </c>
      <c r="J380" s="2">
        <v>747.1806484152039</v>
      </c>
      <c r="K380" s="25">
        <v>30.981189754132366</v>
      </c>
      <c r="L380" s="26">
        <v>162.65905052429102</v>
      </c>
      <c r="M380" s="2">
        <v>193.6402402784234</v>
      </c>
      <c r="N380" s="25">
        <v>65.44194662459309</v>
      </c>
      <c r="O380" s="26">
        <v>351.87796493183646</v>
      </c>
      <c r="P380" s="26">
        <v>60.564986579303294</v>
      </c>
      <c r="Q380" s="26">
        <v>37.017000578800186</v>
      </c>
      <c r="R380" s="26">
        <v>121.63367667845425</v>
      </c>
      <c r="S380" s="26">
        <v>184.31544598256843</v>
      </c>
      <c r="T380" s="26">
        <v>430.97938218529305</v>
      </c>
      <c r="U380" s="26">
        <v>35.03793764714898</v>
      </c>
      <c r="V380" s="2">
        <v>1286.867606855603</v>
      </c>
      <c r="W380" s="27">
        <v>2227.6884955492305</v>
      </c>
      <c r="X380" s="28">
        <v>220.66812307169076</v>
      </c>
      <c r="Y380" s="4">
        <v>2448.3566186209214</v>
      </c>
    </row>
    <row r="381" spans="1:25" ht="15" thickBot="1">
      <c r="A381" s="39">
        <v>2018</v>
      </c>
      <c r="B381" s="40">
        <v>5</v>
      </c>
      <c r="C381" s="40" t="s">
        <v>174</v>
      </c>
      <c r="D381" s="40" t="s">
        <v>182</v>
      </c>
      <c r="E381" s="41" t="s">
        <v>316</v>
      </c>
      <c r="F381" s="40" t="s">
        <v>176</v>
      </c>
      <c r="G381" s="42" t="s">
        <v>189</v>
      </c>
      <c r="H381" s="29">
        <v>7.9222594949524225</v>
      </c>
      <c r="I381" s="30">
        <v>0.30399386480593726</v>
      </c>
      <c r="J381" s="5">
        <v>8.22625335975836</v>
      </c>
      <c r="K381" s="29">
        <v>1.2108414107060477</v>
      </c>
      <c r="L381" s="30">
        <v>4.651208469880988</v>
      </c>
      <c r="M381" s="5">
        <v>5.862049880587035</v>
      </c>
      <c r="N381" s="29">
        <v>2.841797051127896</v>
      </c>
      <c r="O381" s="30">
        <v>6.7923822628383785</v>
      </c>
      <c r="P381" s="30">
        <v>2.9249993049027303</v>
      </c>
      <c r="Q381" s="30">
        <v>0.9083780105080717</v>
      </c>
      <c r="R381" s="30">
        <v>5.314394347024775</v>
      </c>
      <c r="S381" s="30">
        <v>8.90434828931954</v>
      </c>
      <c r="T381" s="30">
        <v>25.32600630715285</v>
      </c>
      <c r="U381" s="30">
        <v>2.147444384190072</v>
      </c>
      <c r="V381" s="5">
        <v>55.15971848011118</v>
      </c>
      <c r="W381" s="31">
        <v>69.24802172045658</v>
      </c>
      <c r="X381" s="32">
        <v>6.859501639784737</v>
      </c>
      <c r="Y381" s="6">
        <v>76.10752336024132</v>
      </c>
    </row>
    <row r="382" spans="1:25" ht="15" thickBot="1">
      <c r="A382" s="43">
        <v>2018</v>
      </c>
      <c r="B382" s="13">
        <v>5</v>
      </c>
      <c r="C382" s="44" t="s">
        <v>190</v>
      </c>
      <c r="D382" s="44" t="s">
        <v>190</v>
      </c>
      <c r="E382" s="13" t="s">
        <v>190</v>
      </c>
      <c r="F382" s="44" t="s">
        <v>191</v>
      </c>
      <c r="G382" s="14" t="s">
        <v>319</v>
      </c>
      <c r="H382" s="9">
        <v>7960.000000000004</v>
      </c>
      <c r="I382" s="10">
        <v>2675</v>
      </c>
      <c r="J382" s="7">
        <v>10636.571851173008</v>
      </c>
      <c r="K382" s="9">
        <v>21028.56807716597</v>
      </c>
      <c r="L382" s="10">
        <v>10687.699994199998</v>
      </c>
      <c r="M382" s="7">
        <v>31716.268071365983</v>
      </c>
      <c r="N382" s="9">
        <v>6425.78216113041</v>
      </c>
      <c r="O382" s="10">
        <v>24232.489384445566</v>
      </c>
      <c r="P382" s="10">
        <v>4130.677908577139</v>
      </c>
      <c r="Q382" s="10">
        <v>6787.973587777287</v>
      </c>
      <c r="R382" s="10">
        <v>12454.641652026217</v>
      </c>
      <c r="S382" s="10">
        <v>12684.490604497</v>
      </c>
      <c r="T382" s="10">
        <v>16550.604329171598</v>
      </c>
      <c r="U382" s="10">
        <v>3293.2443543578056</v>
      </c>
      <c r="V382" s="7">
        <v>86559.90398198304</v>
      </c>
      <c r="W382" s="8">
        <v>128910.36601543085</v>
      </c>
      <c r="X382" s="11">
        <v>12769.714316624695</v>
      </c>
      <c r="Y382" s="8">
        <v>141680.08033205554</v>
      </c>
    </row>
    <row r="383" spans="1:25" ht="15">
      <c r="A383" s="33">
        <v>2017</v>
      </c>
      <c r="B383" s="34">
        <v>5</v>
      </c>
      <c r="C383" s="34" t="s">
        <v>22</v>
      </c>
      <c r="D383" s="34" t="s">
        <v>23</v>
      </c>
      <c r="E383" s="34" t="s">
        <v>192</v>
      </c>
      <c r="F383" s="34" t="s">
        <v>24</v>
      </c>
      <c r="G383" s="35" t="s">
        <v>25</v>
      </c>
      <c r="H383" s="21">
        <v>139.17549364480396</v>
      </c>
      <c r="I383" s="22">
        <v>5.564367077982553</v>
      </c>
      <c r="J383" s="1">
        <v>144.73986072278652</v>
      </c>
      <c r="K383" s="21">
        <v>7145.899823160008</v>
      </c>
      <c r="L383" s="22">
        <v>4941.456455496268</v>
      </c>
      <c r="M383" s="1">
        <v>12087.356278656276</v>
      </c>
      <c r="N383" s="21">
        <v>2096.666088503714</v>
      </c>
      <c r="O383" s="22">
        <v>10692.108067048763</v>
      </c>
      <c r="P383" s="22">
        <v>1726.0070998538001</v>
      </c>
      <c r="Q383" s="22">
        <v>4548.8435067865885</v>
      </c>
      <c r="R383" s="22">
        <v>5357.981057529654</v>
      </c>
      <c r="S383" s="22">
        <v>5613.068988932947</v>
      </c>
      <c r="T383" s="22">
        <v>7607.46663496014</v>
      </c>
      <c r="U383" s="22">
        <v>1519.8629074080009</v>
      </c>
      <c r="V383" s="1">
        <v>39161.9155713122</v>
      </c>
      <c r="W383" s="23">
        <v>51394.011710691266</v>
      </c>
      <c r="X383" s="24">
        <v>5078.250792163594</v>
      </c>
      <c r="Y383" s="3">
        <v>56472.26250285486</v>
      </c>
    </row>
    <row r="384" spans="1:25" ht="15">
      <c r="A384" s="36">
        <v>2017</v>
      </c>
      <c r="B384" s="37">
        <v>5</v>
      </c>
      <c r="C384" s="37" t="s">
        <v>22</v>
      </c>
      <c r="D384" s="37" t="s">
        <v>26</v>
      </c>
      <c r="E384" s="34" t="s">
        <v>193</v>
      </c>
      <c r="F384" s="37" t="s">
        <v>24</v>
      </c>
      <c r="G384" s="38" t="s">
        <v>27</v>
      </c>
      <c r="H384" s="25">
        <v>97.30742347362462</v>
      </c>
      <c r="I384" s="26">
        <v>2.09730031755943</v>
      </c>
      <c r="J384" s="2">
        <v>99.40472379118405</v>
      </c>
      <c r="K384" s="25">
        <v>304.3596924797833</v>
      </c>
      <c r="L384" s="26">
        <v>50.56951979112381</v>
      </c>
      <c r="M384" s="2">
        <v>354.9292122709071</v>
      </c>
      <c r="N384" s="25">
        <v>117.30542813113004</v>
      </c>
      <c r="O384" s="26">
        <v>88.80771102466903</v>
      </c>
      <c r="P384" s="26">
        <v>9.344098836551884</v>
      </c>
      <c r="Q384" s="26">
        <v>9.358378088710904</v>
      </c>
      <c r="R384" s="26">
        <v>45.65885402256333</v>
      </c>
      <c r="S384" s="26">
        <v>50.99099354326358</v>
      </c>
      <c r="T384" s="26">
        <v>41.71931298239456</v>
      </c>
      <c r="U384" s="26">
        <v>12.749238974400047</v>
      </c>
      <c r="V384" s="2">
        <v>375.93316336657324</v>
      </c>
      <c r="W384" s="27">
        <v>830.2670994286643</v>
      </c>
      <c r="X384" s="28">
        <v>82.03877182444543</v>
      </c>
      <c r="Y384" s="4">
        <v>912.3058712531098</v>
      </c>
    </row>
    <row r="385" spans="1:25" ht="15">
      <c r="A385" s="36">
        <v>2017</v>
      </c>
      <c r="B385" s="37">
        <v>5</v>
      </c>
      <c r="C385" s="37" t="s">
        <v>22</v>
      </c>
      <c r="D385" s="37" t="s">
        <v>26</v>
      </c>
      <c r="E385" s="34" t="s">
        <v>194</v>
      </c>
      <c r="F385" s="37" t="s">
        <v>24</v>
      </c>
      <c r="G385" s="38" t="s">
        <v>28</v>
      </c>
      <c r="H385" s="25">
        <v>26.52023830051442</v>
      </c>
      <c r="I385" s="26">
        <v>0.5305739378683825</v>
      </c>
      <c r="J385" s="2">
        <v>27.050812238382804</v>
      </c>
      <c r="K385" s="25">
        <v>582.503497771712</v>
      </c>
      <c r="L385" s="26">
        <v>468.73288928847285</v>
      </c>
      <c r="M385" s="2">
        <v>1051.2363870601848</v>
      </c>
      <c r="N385" s="25">
        <v>235.62487622030443</v>
      </c>
      <c r="O385" s="26">
        <v>1431.9231547152744</v>
      </c>
      <c r="P385" s="26">
        <v>162.71110189927558</v>
      </c>
      <c r="Q385" s="26">
        <v>180.47807010389005</v>
      </c>
      <c r="R385" s="26">
        <v>623.9079431544903</v>
      </c>
      <c r="S385" s="26">
        <v>533.3925207159027</v>
      </c>
      <c r="T385" s="26">
        <v>810.2361083396296</v>
      </c>
      <c r="U385" s="26">
        <v>196.75606151783668</v>
      </c>
      <c r="V385" s="2">
        <v>4175.020371932861</v>
      </c>
      <c r="W385" s="27">
        <v>5253.3075712314285</v>
      </c>
      <c r="X385" s="28">
        <v>519.0802279798327</v>
      </c>
      <c r="Y385" s="4">
        <v>5772.387799211261</v>
      </c>
    </row>
    <row r="386" spans="1:25" ht="15">
      <c r="A386" s="36">
        <v>2017</v>
      </c>
      <c r="B386" s="37">
        <v>5</v>
      </c>
      <c r="C386" s="37" t="s">
        <v>22</v>
      </c>
      <c r="D386" s="37" t="s">
        <v>29</v>
      </c>
      <c r="E386" s="34" t="s">
        <v>195</v>
      </c>
      <c r="F386" s="37" t="s">
        <v>24</v>
      </c>
      <c r="G386" s="38" t="s">
        <v>30</v>
      </c>
      <c r="H386" s="25">
        <v>57.15119044209527</v>
      </c>
      <c r="I386" s="26">
        <v>0</v>
      </c>
      <c r="J386" s="2">
        <v>57.15119044209527</v>
      </c>
      <c r="K386" s="25">
        <v>240.96558703244577</v>
      </c>
      <c r="L386" s="26">
        <v>57.32682915240949</v>
      </c>
      <c r="M386" s="2">
        <v>298.29241618485526</v>
      </c>
      <c r="N386" s="25">
        <v>36.510403285740466</v>
      </c>
      <c r="O386" s="26">
        <v>248.92329300413704</v>
      </c>
      <c r="P386" s="26">
        <v>23.89365359572104</v>
      </c>
      <c r="Q386" s="26">
        <v>32.945379996275925</v>
      </c>
      <c r="R386" s="26">
        <v>81.12326968152541</v>
      </c>
      <c r="S386" s="26">
        <v>90.5208048264973</v>
      </c>
      <c r="T386" s="26">
        <v>115.3624176650228</v>
      </c>
      <c r="U386" s="26">
        <v>23.69636493286655</v>
      </c>
      <c r="V386" s="2">
        <v>652.9741067013422</v>
      </c>
      <c r="W386" s="27">
        <v>1008.4177133282927</v>
      </c>
      <c r="X386" s="28">
        <v>99.64189508022051</v>
      </c>
      <c r="Y386" s="4">
        <v>1108.0596084085132</v>
      </c>
    </row>
    <row r="387" spans="1:25" ht="15">
      <c r="A387" s="36">
        <v>2017</v>
      </c>
      <c r="B387" s="37">
        <v>5</v>
      </c>
      <c r="C387" s="37" t="s">
        <v>22</v>
      </c>
      <c r="D387" s="37" t="s">
        <v>26</v>
      </c>
      <c r="E387" s="34" t="s">
        <v>196</v>
      </c>
      <c r="F387" s="37" t="s">
        <v>24</v>
      </c>
      <c r="G387" s="38" t="s">
        <v>31</v>
      </c>
      <c r="H387" s="25">
        <v>7.641887779496983</v>
      </c>
      <c r="I387" s="26">
        <v>0.07770610818330326</v>
      </c>
      <c r="J387" s="2">
        <v>7.719593887680286</v>
      </c>
      <c r="K387" s="25">
        <v>349.9486914315842</v>
      </c>
      <c r="L387" s="26">
        <v>121.35800144686209</v>
      </c>
      <c r="M387" s="2">
        <v>471.3066928784463</v>
      </c>
      <c r="N387" s="25">
        <v>46.99299588594336</v>
      </c>
      <c r="O387" s="26">
        <v>215.32095557042405</v>
      </c>
      <c r="P387" s="26">
        <v>25.216202447356284</v>
      </c>
      <c r="Q387" s="26">
        <v>26.649397348167753</v>
      </c>
      <c r="R387" s="26">
        <v>101.74735900252668</v>
      </c>
      <c r="S387" s="26">
        <v>95.84200579844378</v>
      </c>
      <c r="T387" s="26">
        <v>92.85107740087997</v>
      </c>
      <c r="U387" s="26">
        <v>28.11996059605127</v>
      </c>
      <c r="V387" s="2">
        <v>632.7385196372433</v>
      </c>
      <c r="W387" s="27">
        <v>1111.76480640337</v>
      </c>
      <c r="X387" s="28">
        <v>109.85361625656796</v>
      </c>
      <c r="Y387" s="4">
        <v>1221.6184226599378</v>
      </c>
    </row>
    <row r="388" spans="1:25" ht="15">
      <c r="A388" s="36">
        <v>2017</v>
      </c>
      <c r="B388" s="37">
        <v>5</v>
      </c>
      <c r="C388" s="37" t="s">
        <v>22</v>
      </c>
      <c r="D388" s="37" t="s">
        <v>29</v>
      </c>
      <c r="E388" s="34" t="s">
        <v>197</v>
      </c>
      <c r="F388" s="37" t="s">
        <v>24</v>
      </c>
      <c r="G388" s="38" t="s">
        <v>32</v>
      </c>
      <c r="H388" s="25">
        <v>15.141618502247</v>
      </c>
      <c r="I388" s="26">
        <v>0</v>
      </c>
      <c r="J388" s="2">
        <v>15.141618502247</v>
      </c>
      <c r="K388" s="25">
        <v>2176.1437132210963</v>
      </c>
      <c r="L388" s="26">
        <v>565.7320679814229</v>
      </c>
      <c r="M388" s="2">
        <v>2741.875781202519</v>
      </c>
      <c r="N388" s="25">
        <v>355.53872257991895</v>
      </c>
      <c r="O388" s="26">
        <v>1645.5207304684805</v>
      </c>
      <c r="P388" s="26">
        <v>423.1431188425015</v>
      </c>
      <c r="Q388" s="26">
        <v>299.45402041360865</v>
      </c>
      <c r="R388" s="26">
        <v>1146.8361901887981</v>
      </c>
      <c r="S388" s="26">
        <v>966.276067221436</v>
      </c>
      <c r="T388" s="26">
        <v>779.9193736048657</v>
      </c>
      <c r="U388" s="26">
        <v>363.83229081680497</v>
      </c>
      <c r="V388" s="2">
        <v>5980.506956380775</v>
      </c>
      <c r="W388" s="27">
        <v>8737.524356085542</v>
      </c>
      <c r="X388" s="28">
        <v>863.3560741239032</v>
      </c>
      <c r="Y388" s="4">
        <v>9600.880430209445</v>
      </c>
    </row>
    <row r="389" spans="1:25" ht="15">
      <c r="A389" s="36">
        <v>2017</v>
      </c>
      <c r="B389" s="37">
        <v>5</v>
      </c>
      <c r="C389" s="37" t="s">
        <v>22</v>
      </c>
      <c r="D389" s="37" t="s">
        <v>26</v>
      </c>
      <c r="E389" s="34" t="s">
        <v>198</v>
      </c>
      <c r="F389" s="37" t="s">
        <v>24</v>
      </c>
      <c r="G389" s="38" t="s">
        <v>33</v>
      </c>
      <c r="H389" s="25">
        <v>40.51643825565549</v>
      </c>
      <c r="I389" s="26">
        <v>4.751247034742903</v>
      </c>
      <c r="J389" s="2">
        <v>45.26768529039839</v>
      </c>
      <c r="K389" s="25">
        <v>1125.533759201301</v>
      </c>
      <c r="L389" s="26">
        <v>120.08450535269071</v>
      </c>
      <c r="M389" s="2">
        <v>1245.6182645539918</v>
      </c>
      <c r="N389" s="25">
        <v>51.832901333084436</v>
      </c>
      <c r="O389" s="26">
        <v>201.85666404340583</v>
      </c>
      <c r="P389" s="26">
        <v>25.115454369336756</v>
      </c>
      <c r="Q389" s="26">
        <v>17.679463250860813</v>
      </c>
      <c r="R389" s="26">
        <v>60.127150500599086</v>
      </c>
      <c r="S389" s="26">
        <v>152.53519446011234</v>
      </c>
      <c r="T389" s="26">
        <v>81.40963813590801</v>
      </c>
      <c r="U389" s="26">
        <v>16.966191900089115</v>
      </c>
      <c r="V389" s="2">
        <v>607.5212807481008</v>
      </c>
      <c r="W389" s="27">
        <v>1898.407230592491</v>
      </c>
      <c r="X389" s="28">
        <v>187.5817442977275</v>
      </c>
      <c r="Y389" s="4">
        <v>2085.9889748902187</v>
      </c>
    </row>
    <row r="390" spans="1:25" ht="15">
      <c r="A390" s="36">
        <v>2017</v>
      </c>
      <c r="B390" s="37">
        <v>5</v>
      </c>
      <c r="C390" s="37" t="s">
        <v>22</v>
      </c>
      <c r="D390" s="37" t="s">
        <v>29</v>
      </c>
      <c r="E390" s="34" t="s">
        <v>199</v>
      </c>
      <c r="F390" s="37" t="s">
        <v>24</v>
      </c>
      <c r="G390" s="38" t="s">
        <v>34</v>
      </c>
      <c r="H390" s="25">
        <v>0.13777396313980436</v>
      </c>
      <c r="I390" s="26">
        <v>0.1534553330452105</v>
      </c>
      <c r="J390" s="2">
        <v>0.29122929618501486</v>
      </c>
      <c r="K390" s="25">
        <v>2393.881635157275</v>
      </c>
      <c r="L390" s="26">
        <v>470.16748133756573</v>
      </c>
      <c r="M390" s="2">
        <v>2864.0491164948407</v>
      </c>
      <c r="N390" s="25">
        <v>315.8657701250499</v>
      </c>
      <c r="O390" s="26">
        <v>1502.5438997905878</v>
      </c>
      <c r="P390" s="26">
        <v>250.3132313237413</v>
      </c>
      <c r="Q390" s="26">
        <v>246.26724667333664</v>
      </c>
      <c r="R390" s="26">
        <v>531.10806838499</v>
      </c>
      <c r="S390" s="26">
        <v>762.5461494202546</v>
      </c>
      <c r="T390" s="26">
        <v>609.081985851006</v>
      </c>
      <c r="U390" s="26">
        <v>147.12022371018568</v>
      </c>
      <c r="V390" s="2">
        <v>4364.8366802335395</v>
      </c>
      <c r="W390" s="27">
        <v>7229.177026024565</v>
      </c>
      <c r="X390" s="28">
        <v>714.3159206663976</v>
      </c>
      <c r="Y390" s="4">
        <v>7943.4929466909625</v>
      </c>
    </row>
    <row r="391" spans="1:25" ht="15">
      <c r="A391" s="36">
        <v>2017</v>
      </c>
      <c r="B391" s="37">
        <v>5</v>
      </c>
      <c r="C391" s="37" t="s">
        <v>22</v>
      </c>
      <c r="D391" s="37" t="s">
        <v>29</v>
      </c>
      <c r="E391" s="34" t="s">
        <v>200</v>
      </c>
      <c r="F391" s="37" t="s">
        <v>24</v>
      </c>
      <c r="G391" s="38" t="s">
        <v>35</v>
      </c>
      <c r="H391" s="25">
        <v>5.715874807379075</v>
      </c>
      <c r="I391" s="26">
        <v>0</v>
      </c>
      <c r="J391" s="2">
        <v>5.715874807379075</v>
      </c>
      <c r="K391" s="25">
        <v>796.1150465509015</v>
      </c>
      <c r="L391" s="26">
        <v>116.32438053804617</v>
      </c>
      <c r="M391" s="2">
        <v>912.4394270889477</v>
      </c>
      <c r="N391" s="25">
        <v>77.03754991769213</v>
      </c>
      <c r="O391" s="26">
        <v>240.87951513375563</v>
      </c>
      <c r="P391" s="26">
        <v>41.207992548725215</v>
      </c>
      <c r="Q391" s="26">
        <v>21.11995775380874</v>
      </c>
      <c r="R391" s="26">
        <v>128.99954644811325</v>
      </c>
      <c r="S391" s="26">
        <v>163.4715126015162</v>
      </c>
      <c r="T391" s="26">
        <v>110.45580304516915</v>
      </c>
      <c r="U391" s="26">
        <v>34.99784219989606</v>
      </c>
      <c r="V391" s="2">
        <v>818.1678648694639</v>
      </c>
      <c r="W391" s="27">
        <v>1736.3231667657906</v>
      </c>
      <c r="X391" s="28">
        <v>171.5662660106477</v>
      </c>
      <c r="Y391" s="4">
        <v>1907.8894327764383</v>
      </c>
    </row>
    <row r="392" spans="1:25" ht="15">
      <c r="A392" s="36">
        <v>2017</v>
      </c>
      <c r="B392" s="37">
        <v>5</v>
      </c>
      <c r="C392" s="37" t="s">
        <v>22</v>
      </c>
      <c r="D392" s="37" t="s">
        <v>29</v>
      </c>
      <c r="E392" s="34" t="s">
        <v>201</v>
      </c>
      <c r="F392" s="37" t="s">
        <v>24</v>
      </c>
      <c r="G392" s="38" t="s">
        <v>36</v>
      </c>
      <c r="H392" s="25">
        <v>7.6166026320998315</v>
      </c>
      <c r="I392" s="26">
        <v>0</v>
      </c>
      <c r="J392" s="2">
        <v>7.616602632099831</v>
      </c>
      <c r="K392" s="25">
        <v>1099.2459597060952</v>
      </c>
      <c r="L392" s="26">
        <v>181.23264998725926</v>
      </c>
      <c r="M392" s="2">
        <v>1280.4786096933544</v>
      </c>
      <c r="N392" s="25">
        <v>130.40271366557553</v>
      </c>
      <c r="O392" s="26">
        <v>517.9649009824794</v>
      </c>
      <c r="P392" s="26">
        <v>103.13617225805572</v>
      </c>
      <c r="Q392" s="26">
        <v>71.96502594998844</v>
      </c>
      <c r="R392" s="26">
        <v>254.77954502904262</v>
      </c>
      <c r="S392" s="26">
        <v>326.4724760841686</v>
      </c>
      <c r="T392" s="26">
        <v>342.3967836749726</v>
      </c>
      <c r="U392" s="26">
        <v>72.35680386311311</v>
      </c>
      <c r="V392" s="2">
        <v>1819.4702967845499</v>
      </c>
      <c r="W392" s="27">
        <v>3107.5655091100043</v>
      </c>
      <c r="X392" s="28">
        <v>307.0589387523603</v>
      </c>
      <c r="Y392" s="4">
        <v>3414.624447862365</v>
      </c>
    </row>
    <row r="393" spans="1:25" ht="15">
      <c r="A393" s="36">
        <v>2017</v>
      </c>
      <c r="B393" s="37">
        <v>5</v>
      </c>
      <c r="C393" s="37" t="s">
        <v>37</v>
      </c>
      <c r="D393" s="37" t="s">
        <v>38</v>
      </c>
      <c r="E393" s="34" t="s">
        <v>202</v>
      </c>
      <c r="F393" s="37" t="s">
        <v>39</v>
      </c>
      <c r="G393" s="38" t="s">
        <v>40</v>
      </c>
      <c r="H393" s="25">
        <v>53.80555116380358</v>
      </c>
      <c r="I393" s="26">
        <v>71.31983583318771</v>
      </c>
      <c r="J393" s="2">
        <v>125.12538699699128</v>
      </c>
      <c r="K393" s="25">
        <v>18.382360457056887</v>
      </c>
      <c r="L393" s="26">
        <v>7.477467244609745</v>
      </c>
      <c r="M393" s="2">
        <v>25.85982770166663</v>
      </c>
      <c r="N393" s="25">
        <v>21.58848629567542</v>
      </c>
      <c r="O393" s="26">
        <v>67.31163421189248</v>
      </c>
      <c r="P393" s="26">
        <v>13.248724737623492</v>
      </c>
      <c r="Q393" s="26">
        <v>6.814740346139139</v>
      </c>
      <c r="R393" s="26">
        <v>25.734152381864682</v>
      </c>
      <c r="S393" s="26">
        <v>37.028507182902054</v>
      </c>
      <c r="T393" s="26">
        <v>54.43390262575835</v>
      </c>
      <c r="U393" s="26">
        <v>6.623792807616675</v>
      </c>
      <c r="V393" s="2">
        <v>232.7834128715628</v>
      </c>
      <c r="W393" s="27">
        <v>383.7686275702207</v>
      </c>
      <c r="X393" s="28">
        <v>37.92022816342187</v>
      </c>
      <c r="Y393" s="4">
        <v>421.6888557336426</v>
      </c>
    </row>
    <row r="394" spans="1:25" ht="15">
      <c r="A394" s="36">
        <v>2017</v>
      </c>
      <c r="B394" s="37">
        <v>5</v>
      </c>
      <c r="C394" s="37" t="s">
        <v>37</v>
      </c>
      <c r="D394" s="37" t="s">
        <v>38</v>
      </c>
      <c r="E394" s="34" t="s">
        <v>203</v>
      </c>
      <c r="F394" s="37" t="s">
        <v>39</v>
      </c>
      <c r="G394" s="38" t="s">
        <v>41</v>
      </c>
      <c r="H394" s="25">
        <v>73.54481841373843</v>
      </c>
      <c r="I394" s="26">
        <v>69.24938523255923</v>
      </c>
      <c r="J394" s="2">
        <v>142.79420364629766</v>
      </c>
      <c r="K394" s="25">
        <v>39.03566151251448</v>
      </c>
      <c r="L394" s="26">
        <v>38.65848315516372</v>
      </c>
      <c r="M394" s="2">
        <v>77.6941446676782</v>
      </c>
      <c r="N394" s="25">
        <v>40.7468140073058</v>
      </c>
      <c r="O394" s="26">
        <v>373.9887694419303</v>
      </c>
      <c r="P394" s="26">
        <v>21.43747406481835</v>
      </c>
      <c r="Q394" s="26">
        <v>23.060464554832798</v>
      </c>
      <c r="R394" s="26">
        <v>59.49447989420982</v>
      </c>
      <c r="S394" s="26">
        <v>93.17951022656693</v>
      </c>
      <c r="T394" s="26">
        <v>140.55130182819275</v>
      </c>
      <c r="U394" s="26">
        <v>14.757009201562767</v>
      </c>
      <c r="V394" s="2">
        <v>767.214083951971</v>
      </c>
      <c r="W394" s="27">
        <v>987.7024322659469</v>
      </c>
      <c r="X394" s="28">
        <v>97.59504386012952</v>
      </c>
      <c r="Y394" s="4">
        <v>1085.2974761260764</v>
      </c>
    </row>
    <row r="395" spans="1:25" ht="15">
      <c r="A395" s="36">
        <v>2017</v>
      </c>
      <c r="B395" s="37">
        <v>5</v>
      </c>
      <c r="C395" s="37" t="s">
        <v>37</v>
      </c>
      <c r="D395" s="37" t="s">
        <v>38</v>
      </c>
      <c r="E395" s="34" t="s">
        <v>204</v>
      </c>
      <c r="F395" s="37" t="s">
        <v>39</v>
      </c>
      <c r="G395" s="38" t="s">
        <v>42</v>
      </c>
      <c r="H395" s="25">
        <v>28.882231319561644</v>
      </c>
      <c r="I395" s="26">
        <v>464.5383089632755</v>
      </c>
      <c r="J395" s="2">
        <v>493.4205402828371</v>
      </c>
      <c r="K395" s="25">
        <v>8.652319309672814</v>
      </c>
      <c r="L395" s="26">
        <v>27.100022895893225</v>
      </c>
      <c r="M395" s="2">
        <v>35.75234220556604</v>
      </c>
      <c r="N395" s="25">
        <v>26.19324038887872</v>
      </c>
      <c r="O395" s="26">
        <v>105.92868496260316</v>
      </c>
      <c r="P395" s="26">
        <v>13.42298973161899</v>
      </c>
      <c r="Q395" s="26">
        <v>11.873404332104686</v>
      </c>
      <c r="R395" s="26">
        <v>30.99148828697195</v>
      </c>
      <c r="S395" s="26">
        <v>80.64113155999473</v>
      </c>
      <c r="T395" s="26">
        <v>80.28155452171174</v>
      </c>
      <c r="U395" s="26">
        <v>9.363977545675143</v>
      </c>
      <c r="V395" s="2">
        <v>358.6956581697187</v>
      </c>
      <c r="W395" s="27">
        <v>887.8685406581219</v>
      </c>
      <c r="X395" s="28">
        <v>87.73036606031899</v>
      </c>
      <c r="Y395" s="4">
        <v>975.5989067184408</v>
      </c>
    </row>
    <row r="396" spans="1:25" ht="15">
      <c r="A396" s="36">
        <v>2017</v>
      </c>
      <c r="B396" s="37">
        <v>5</v>
      </c>
      <c r="C396" s="37" t="s">
        <v>37</v>
      </c>
      <c r="D396" s="37" t="s">
        <v>38</v>
      </c>
      <c r="E396" s="34" t="s">
        <v>205</v>
      </c>
      <c r="F396" s="37" t="s">
        <v>39</v>
      </c>
      <c r="G396" s="38" t="s">
        <v>43</v>
      </c>
      <c r="H396" s="25">
        <v>24.849516706107536</v>
      </c>
      <c r="I396" s="26">
        <v>88.05255495042098</v>
      </c>
      <c r="J396" s="2">
        <v>112.90207165652852</v>
      </c>
      <c r="K396" s="25">
        <v>9.842561097785833</v>
      </c>
      <c r="L396" s="26">
        <v>8.365873880993107</v>
      </c>
      <c r="M396" s="2">
        <v>18.20843497877894</v>
      </c>
      <c r="N396" s="25">
        <v>10.905499353107015</v>
      </c>
      <c r="O396" s="26">
        <v>42.68556715720204</v>
      </c>
      <c r="P396" s="26">
        <v>6.451509193782064</v>
      </c>
      <c r="Q396" s="26">
        <v>5.2860979901582805</v>
      </c>
      <c r="R396" s="26">
        <v>15.675646000459652</v>
      </c>
      <c r="S396" s="26">
        <v>27.653256208464924</v>
      </c>
      <c r="T396" s="26">
        <v>45.976522634821194</v>
      </c>
      <c r="U396" s="26">
        <v>5.218142894296532</v>
      </c>
      <c r="V396" s="2">
        <v>159.8518790495154</v>
      </c>
      <c r="W396" s="27">
        <v>290.96238568482283</v>
      </c>
      <c r="X396" s="28">
        <v>28.750027566691337</v>
      </c>
      <c r="Y396" s="4">
        <v>319.7124132515142</v>
      </c>
    </row>
    <row r="397" spans="1:25" ht="15">
      <c r="A397" s="36">
        <v>2017</v>
      </c>
      <c r="B397" s="37">
        <v>5</v>
      </c>
      <c r="C397" s="37" t="s">
        <v>37</v>
      </c>
      <c r="D397" s="37" t="s">
        <v>38</v>
      </c>
      <c r="E397" s="34" t="s">
        <v>206</v>
      </c>
      <c r="F397" s="37" t="s">
        <v>39</v>
      </c>
      <c r="G397" s="38" t="s">
        <v>44</v>
      </c>
      <c r="H397" s="25">
        <v>21.947025410807502</v>
      </c>
      <c r="I397" s="26">
        <v>31.144150259611525</v>
      </c>
      <c r="J397" s="2">
        <v>53.09117567041903</v>
      </c>
      <c r="K397" s="25">
        <v>0.9160139121509013</v>
      </c>
      <c r="L397" s="26">
        <v>19.200383261769822</v>
      </c>
      <c r="M397" s="2">
        <v>20.116397173920724</v>
      </c>
      <c r="N397" s="25">
        <v>10.986434673323226</v>
      </c>
      <c r="O397" s="26">
        <v>44.49305509402416</v>
      </c>
      <c r="P397" s="26">
        <v>9.73240738626594</v>
      </c>
      <c r="Q397" s="26">
        <v>7.880065916596789</v>
      </c>
      <c r="R397" s="26">
        <v>28.980650488110687</v>
      </c>
      <c r="S397" s="26">
        <v>26.229376210700277</v>
      </c>
      <c r="T397" s="26">
        <v>62.334612266237514</v>
      </c>
      <c r="U397" s="26">
        <v>5.783444338526737</v>
      </c>
      <c r="V397" s="2">
        <v>196.41960109231104</v>
      </c>
      <c r="W397" s="27">
        <v>269.6271739366508</v>
      </c>
      <c r="X397" s="28">
        <v>26.641903600186932</v>
      </c>
      <c r="Y397" s="4">
        <v>296.26907753683776</v>
      </c>
    </row>
    <row r="398" spans="1:25" ht="15">
      <c r="A398" s="36">
        <v>2017</v>
      </c>
      <c r="B398" s="37">
        <v>5</v>
      </c>
      <c r="C398" s="37" t="s">
        <v>37</v>
      </c>
      <c r="D398" s="37" t="s">
        <v>38</v>
      </c>
      <c r="E398" s="34" t="s">
        <v>207</v>
      </c>
      <c r="F398" s="37" t="s">
        <v>39</v>
      </c>
      <c r="G398" s="38" t="s">
        <v>45</v>
      </c>
      <c r="H398" s="25">
        <v>23.95710911592402</v>
      </c>
      <c r="I398" s="26">
        <v>166.34030156455415</v>
      </c>
      <c r="J398" s="2">
        <v>190.29741068047818</v>
      </c>
      <c r="K398" s="25">
        <v>3.731954900658646</v>
      </c>
      <c r="L398" s="26">
        <v>14.352886364349516</v>
      </c>
      <c r="M398" s="2">
        <v>18.084841265008162</v>
      </c>
      <c r="N398" s="25">
        <v>8.85819816395188</v>
      </c>
      <c r="O398" s="26">
        <v>51.601683684681966</v>
      </c>
      <c r="P398" s="26">
        <v>5.691260144526023</v>
      </c>
      <c r="Q398" s="26">
        <v>4.227239269888475</v>
      </c>
      <c r="R398" s="26">
        <v>15.175258253380527</v>
      </c>
      <c r="S398" s="26">
        <v>31.405204463213078</v>
      </c>
      <c r="T398" s="26">
        <v>44.34996132406146</v>
      </c>
      <c r="U398" s="26">
        <v>4.892897917276857</v>
      </c>
      <c r="V398" s="2">
        <v>166.20132644406365</v>
      </c>
      <c r="W398" s="27">
        <v>374.58357838955</v>
      </c>
      <c r="X398" s="28">
        <v>37.012638588958374</v>
      </c>
      <c r="Y398" s="4">
        <v>411.5962169785084</v>
      </c>
    </row>
    <row r="399" spans="1:25" ht="15">
      <c r="A399" s="36">
        <v>2017</v>
      </c>
      <c r="B399" s="37">
        <v>5</v>
      </c>
      <c r="C399" s="37" t="s">
        <v>46</v>
      </c>
      <c r="D399" s="37" t="s">
        <v>47</v>
      </c>
      <c r="E399" s="34" t="s">
        <v>208</v>
      </c>
      <c r="F399" s="37" t="s">
        <v>48</v>
      </c>
      <c r="G399" s="38" t="s">
        <v>49</v>
      </c>
      <c r="H399" s="25">
        <v>6.978894006756866</v>
      </c>
      <c r="I399" s="26">
        <v>0.07559927595996108</v>
      </c>
      <c r="J399" s="2">
        <v>7.054493282716827</v>
      </c>
      <c r="K399" s="25">
        <v>1.6880205575199407</v>
      </c>
      <c r="L399" s="26">
        <v>2.4623180164278975</v>
      </c>
      <c r="M399" s="2">
        <v>4.150338573947838</v>
      </c>
      <c r="N399" s="25">
        <v>3.7769815569844782</v>
      </c>
      <c r="O399" s="26">
        <v>7.76379449028582</v>
      </c>
      <c r="P399" s="26">
        <v>1.640100605386842</v>
      </c>
      <c r="Q399" s="26">
        <v>1.3247175282120762</v>
      </c>
      <c r="R399" s="26">
        <v>7.087477455015299</v>
      </c>
      <c r="S399" s="26">
        <v>4.400131234887361</v>
      </c>
      <c r="T399" s="26">
        <v>7.792881158007374</v>
      </c>
      <c r="U399" s="26">
        <v>1.7758215499164234</v>
      </c>
      <c r="V399" s="2">
        <v>35.56182496035739</v>
      </c>
      <c r="W399" s="27">
        <v>46.76665681702205</v>
      </c>
      <c r="X399" s="28">
        <v>4.62102107366146</v>
      </c>
      <c r="Y399" s="4">
        <v>51.38767789068351</v>
      </c>
    </row>
    <row r="400" spans="1:25" ht="15">
      <c r="A400" s="36">
        <v>2017</v>
      </c>
      <c r="B400" s="37">
        <v>5</v>
      </c>
      <c r="C400" s="37" t="s">
        <v>46</v>
      </c>
      <c r="D400" s="37" t="s">
        <v>47</v>
      </c>
      <c r="E400" s="34" t="s">
        <v>209</v>
      </c>
      <c r="F400" s="37" t="s">
        <v>48</v>
      </c>
      <c r="G400" s="38" t="s">
        <v>50</v>
      </c>
      <c r="H400" s="25">
        <v>18.418661133720438</v>
      </c>
      <c r="I400" s="26">
        <v>0.37038658096010124</v>
      </c>
      <c r="J400" s="2">
        <v>18.78904771468054</v>
      </c>
      <c r="K400" s="25">
        <v>3.3634187035554186</v>
      </c>
      <c r="L400" s="26">
        <v>4.567812060287486</v>
      </c>
      <c r="M400" s="2">
        <v>7.931230763842905</v>
      </c>
      <c r="N400" s="25">
        <v>3.564209512674794</v>
      </c>
      <c r="O400" s="26">
        <v>18.025272970605204</v>
      </c>
      <c r="P400" s="26">
        <v>2.617327176570627</v>
      </c>
      <c r="Q400" s="26">
        <v>2.217637000349014</v>
      </c>
      <c r="R400" s="26">
        <v>10.624241703270956</v>
      </c>
      <c r="S400" s="26">
        <v>7.752826303515073</v>
      </c>
      <c r="T400" s="26">
        <v>15.272637376730055</v>
      </c>
      <c r="U400" s="26">
        <v>2.6773339058064587</v>
      </c>
      <c r="V400" s="2">
        <v>62.75134369278876</v>
      </c>
      <c r="W400" s="27">
        <v>89.4716221713122</v>
      </c>
      <c r="X400" s="28">
        <v>8.840704560396857</v>
      </c>
      <c r="Y400" s="4">
        <v>98.31232673170906</v>
      </c>
    </row>
    <row r="401" spans="1:25" ht="15">
      <c r="A401" s="36">
        <v>2017</v>
      </c>
      <c r="B401" s="37">
        <v>5</v>
      </c>
      <c r="C401" s="37" t="s">
        <v>46</v>
      </c>
      <c r="D401" s="37" t="s">
        <v>51</v>
      </c>
      <c r="E401" s="34" t="s">
        <v>210</v>
      </c>
      <c r="F401" s="37" t="s">
        <v>48</v>
      </c>
      <c r="G401" s="38" t="s">
        <v>52</v>
      </c>
      <c r="H401" s="25">
        <v>33.316205958138255</v>
      </c>
      <c r="I401" s="26">
        <v>68.52103845937164</v>
      </c>
      <c r="J401" s="2">
        <v>101.8372444175099</v>
      </c>
      <c r="K401" s="25">
        <v>37.494329983552376</v>
      </c>
      <c r="L401" s="26">
        <v>14.854550293840724</v>
      </c>
      <c r="M401" s="2">
        <v>52.3488802773931</v>
      </c>
      <c r="N401" s="25">
        <v>37.42043357937524</v>
      </c>
      <c r="O401" s="26">
        <v>166.28266308322972</v>
      </c>
      <c r="P401" s="26">
        <v>19.323756781121048</v>
      </c>
      <c r="Q401" s="26">
        <v>18.750625093458993</v>
      </c>
      <c r="R401" s="26">
        <v>40.46597633653147</v>
      </c>
      <c r="S401" s="26">
        <v>62.66306216412026</v>
      </c>
      <c r="T401" s="26">
        <v>70.16776774637955</v>
      </c>
      <c r="U401" s="26">
        <v>15.496620717456201</v>
      </c>
      <c r="V401" s="2">
        <v>430.5699294035037</v>
      </c>
      <c r="W401" s="27">
        <v>584.7560540984067</v>
      </c>
      <c r="X401" s="28">
        <v>57.77983899871004</v>
      </c>
      <c r="Y401" s="4">
        <v>642.5358930971167</v>
      </c>
    </row>
    <row r="402" spans="1:25" ht="15">
      <c r="A402" s="36">
        <v>2017</v>
      </c>
      <c r="B402" s="37">
        <v>5</v>
      </c>
      <c r="C402" s="37" t="s">
        <v>46</v>
      </c>
      <c r="D402" s="37" t="s">
        <v>51</v>
      </c>
      <c r="E402" s="34" t="s">
        <v>211</v>
      </c>
      <c r="F402" s="37" t="s">
        <v>48</v>
      </c>
      <c r="G402" s="38" t="s">
        <v>53</v>
      </c>
      <c r="H402" s="25">
        <v>13.041987732419733</v>
      </c>
      <c r="I402" s="26">
        <v>89.88192821385037</v>
      </c>
      <c r="J402" s="2">
        <v>102.9239159462701</v>
      </c>
      <c r="K402" s="25">
        <v>38.58922169723409</v>
      </c>
      <c r="L402" s="26">
        <v>5.718614044130057</v>
      </c>
      <c r="M402" s="2">
        <v>44.307835741364144</v>
      </c>
      <c r="N402" s="25">
        <v>103.0328068485557</v>
      </c>
      <c r="O402" s="26">
        <v>23.663630907501773</v>
      </c>
      <c r="P402" s="26">
        <v>11.01651464187064</v>
      </c>
      <c r="Q402" s="26">
        <v>3.636679382412861</v>
      </c>
      <c r="R402" s="26">
        <v>19.219822434149158</v>
      </c>
      <c r="S402" s="26">
        <v>37.04937002082396</v>
      </c>
      <c r="T402" s="26">
        <v>38.72212366146262</v>
      </c>
      <c r="U402" s="26">
        <v>3.7647347855734754</v>
      </c>
      <c r="V402" s="2">
        <v>240.10513836615465</v>
      </c>
      <c r="W402" s="27">
        <v>387.3368900537889</v>
      </c>
      <c r="X402" s="28">
        <v>38.2728098002475</v>
      </c>
      <c r="Y402" s="4">
        <v>425.6096998540364</v>
      </c>
    </row>
    <row r="403" spans="1:25" ht="15">
      <c r="A403" s="36">
        <v>2017</v>
      </c>
      <c r="B403" s="37">
        <v>5</v>
      </c>
      <c r="C403" s="37" t="s">
        <v>46</v>
      </c>
      <c r="D403" s="37" t="s">
        <v>51</v>
      </c>
      <c r="E403" s="34" t="s">
        <v>212</v>
      </c>
      <c r="F403" s="37" t="s">
        <v>48</v>
      </c>
      <c r="G403" s="38" t="s">
        <v>54</v>
      </c>
      <c r="H403" s="25">
        <v>9.214096730679048</v>
      </c>
      <c r="I403" s="26">
        <v>14.948345861230086</v>
      </c>
      <c r="J403" s="2">
        <v>24.162442591909134</v>
      </c>
      <c r="K403" s="25">
        <v>11.171591323007926</v>
      </c>
      <c r="L403" s="26">
        <v>9.105989253923548</v>
      </c>
      <c r="M403" s="2">
        <v>20.277580576931474</v>
      </c>
      <c r="N403" s="25">
        <v>12.191203578410114</v>
      </c>
      <c r="O403" s="26">
        <v>60.297349607158374</v>
      </c>
      <c r="P403" s="26">
        <v>3.8759164854363837</v>
      </c>
      <c r="Q403" s="26">
        <v>2.575915291734845</v>
      </c>
      <c r="R403" s="26">
        <v>14.146894209093917</v>
      </c>
      <c r="S403" s="26">
        <v>15.819392812761144</v>
      </c>
      <c r="T403" s="26">
        <v>16.5545621336749</v>
      </c>
      <c r="U403" s="26">
        <v>3.118232882786418</v>
      </c>
      <c r="V403" s="2">
        <v>128.57917551321825</v>
      </c>
      <c r="W403" s="27">
        <v>173.01919868205886</v>
      </c>
      <c r="X403" s="28">
        <v>17.096054890173548</v>
      </c>
      <c r="Y403" s="4">
        <v>190.1152535722324</v>
      </c>
    </row>
    <row r="404" spans="1:25" ht="15">
      <c r="A404" s="36">
        <v>2017</v>
      </c>
      <c r="B404" s="37">
        <v>5</v>
      </c>
      <c r="C404" s="37" t="s">
        <v>46</v>
      </c>
      <c r="D404" s="37" t="s">
        <v>51</v>
      </c>
      <c r="E404" s="34" t="s">
        <v>213</v>
      </c>
      <c r="F404" s="37" t="s">
        <v>48</v>
      </c>
      <c r="G404" s="38" t="s">
        <v>55</v>
      </c>
      <c r="H404" s="25">
        <v>47.359210831578416</v>
      </c>
      <c r="I404" s="26">
        <v>622.0407188149269</v>
      </c>
      <c r="J404" s="2">
        <v>669.3999296465053</v>
      </c>
      <c r="K404" s="25">
        <v>0.3473106690190956</v>
      </c>
      <c r="L404" s="26">
        <v>18.959139923003942</v>
      </c>
      <c r="M404" s="2">
        <v>19.306450592023037</v>
      </c>
      <c r="N404" s="25">
        <v>11.432918756341726</v>
      </c>
      <c r="O404" s="26">
        <v>18.688790833936235</v>
      </c>
      <c r="P404" s="26">
        <v>3.8635949438390744</v>
      </c>
      <c r="Q404" s="26">
        <v>2.241364471068001</v>
      </c>
      <c r="R404" s="26">
        <v>11.758473335354076</v>
      </c>
      <c r="S404" s="26">
        <v>57.66948744715108</v>
      </c>
      <c r="T404" s="26">
        <v>18.984327524524513</v>
      </c>
      <c r="U404" s="26">
        <v>3.935299495241004</v>
      </c>
      <c r="V404" s="2">
        <v>128.5739653314293</v>
      </c>
      <c r="W404" s="27">
        <v>817.2803455699575</v>
      </c>
      <c r="X404" s="28">
        <v>80.75549533693602</v>
      </c>
      <c r="Y404" s="4">
        <v>898.0358409068936</v>
      </c>
    </row>
    <row r="405" spans="1:25" ht="15">
      <c r="A405" s="36">
        <v>2017</v>
      </c>
      <c r="B405" s="37">
        <v>5</v>
      </c>
      <c r="C405" s="37" t="s">
        <v>56</v>
      </c>
      <c r="D405" s="37" t="s">
        <v>57</v>
      </c>
      <c r="E405" s="34" t="s">
        <v>214</v>
      </c>
      <c r="F405" s="37" t="s">
        <v>58</v>
      </c>
      <c r="G405" s="38" t="s">
        <v>59</v>
      </c>
      <c r="H405" s="25">
        <v>30.36379555838484</v>
      </c>
      <c r="I405" s="26">
        <v>29.21146417167331</v>
      </c>
      <c r="J405" s="2">
        <v>59.57525973005815</v>
      </c>
      <c r="K405" s="25">
        <v>17.765618273231212</v>
      </c>
      <c r="L405" s="26">
        <v>36.067922602221884</v>
      </c>
      <c r="M405" s="2">
        <v>53.833540875453096</v>
      </c>
      <c r="N405" s="25">
        <v>364.1247124841446</v>
      </c>
      <c r="O405" s="26">
        <v>37.82266196082018</v>
      </c>
      <c r="P405" s="26">
        <v>20.521845065764726</v>
      </c>
      <c r="Q405" s="26">
        <v>10.839152340261137</v>
      </c>
      <c r="R405" s="26">
        <v>27.40234688926692</v>
      </c>
      <c r="S405" s="26">
        <v>49.253692579931524</v>
      </c>
      <c r="T405" s="26">
        <v>37.40899901129573</v>
      </c>
      <c r="U405" s="26">
        <v>6.86298904448981</v>
      </c>
      <c r="V405" s="2">
        <v>554.2351429298758</v>
      </c>
      <c r="W405" s="27">
        <v>667.643943535387</v>
      </c>
      <c r="X405" s="28">
        <v>65.97001860793998</v>
      </c>
      <c r="Y405" s="4">
        <v>733.6139621433271</v>
      </c>
    </row>
    <row r="406" spans="1:25" ht="15">
      <c r="A406" s="36">
        <v>2017</v>
      </c>
      <c r="B406" s="37">
        <v>5</v>
      </c>
      <c r="C406" s="37" t="s">
        <v>56</v>
      </c>
      <c r="D406" s="37" t="s">
        <v>60</v>
      </c>
      <c r="E406" s="34" t="s">
        <v>215</v>
      </c>
      <c r="F406" s="37" t="s">
        <v>58</v>
      </c>
      <c r="G406" s="38" t="s">
        <v>61</v>
      </c>
      <c r="H406" s="25">
        <v>12.38900183971593</v>
      </c>
      <c r="I406" s="26">
        <v>1.725855523619403</v>
      </c>
      <c r="J406" s="2">
        <v>14.114857363335332</v>
      </c>
      <c r="K406" s="25">
        <v>2.0147051483390124</v>
      </c>
      <c r="L406" s="26">
        <v>9.845595836623595</v>
      </c>
      <c r="M406" s="2">
        <v>11.860300984962606</v>
      </c>
      <c r="N406" s="25">
        <v>75.56523222465425</v>
      </c>
      <c r="O406" s="26">
        <v>8.467931790011608</v>
      </c>
      <c r="P406" s="26">
        <v>1.2767839189098504</v>
      </c>
      <c r="Q406" s="26">
        <v>1.171384723688605</v>
      </c>
      <c r="R406" s="26">
        <v>5.874741014194115</v>
      </c>
      <c r="S406" s="26">
        <v>9.618347657519026</v>
      </c>
      <c r="T406" s="26">
        <v>13.779369805183114</v>
      </c>
      <c r="U406" s="26">
        <v>1.676482548803428</v>
      </c>
      <c r="V406" s="2">
        <v>117.43000747019012</v>
      </c>
      <c r="W406" s="27">
        <v>143.40516581848806</v>
      </c>
      <c r="X406" s="28">
        <v>14.169889965275521</v>
      </c>
      <c r="Y406" s="4">
        <v>157.5750557837636</v>
      </c>
    </row>
    <row r="407" spans="1:25" ht="15">
      <c r="A407" s="36">
        <v>2017</v>
      </c>
      <c r="B407" s="37">
        <v>5</v>
      </c>
      <c r="C407" s="37" t="s">
        <v>56</v>
      </c>
      <c r="D407" s="37" t="s">
        <v>47</v>
      </c>
      <c r="E407" s="34" t="s">
        <v>216</v>
      </c>
      <c r="F407" s="37" t="s">
        <v>58</v>
      </c>
      <c r="G407" s="38" t="s">
        <v>62</v>
      </c>
      <c r="H407" s="25">
        <v>3.919848524583164</v>
      </c>
      <c r="I407" s="26">
        <v>0</v>
      </c>
      <c r="J407" s="2">
        <v>3.919848524583164</v>
      </c>
      <c r="K407" s="25">
        <v>5.786697406492822</v>
      </c>
      <c r="L407" s="26">
        <v>3.86967126687672</v>
      </c>
      <c r="M407" s="2">
        <v>9.656368673369542</v>
      </c>
      <c r="N407" s="25">
        <v>9.307995043187328</v>
      </c>
      <c r="O407" s="26">
        <v>23.851877168724286</v>
      </c>
      <c r="P407" s="26">
        <v>3.9494582545706156</v>
      </c>
      <c r="Q407" s="26">
        <v>3.2920427766755846</v>
      </c>
      <c r="R407" s="26">
        <v>14.864123153645764</v>
      </c>
      <c r="S407" s="26">
        <v>10.437015874214005</v>
      </c>
      <c r="T407" s="26">
        <v>17.105856374150832</v>
      </c>
      <c r="U407" s="26">
        <v>2.809949598141133</v>
      </c>
      <c r="V407" s="2">
        <v>85.61812414778989</v>
      </c>
      <c r="W407" s="27">
        <v>99.19434134574259</v>
      </c>
      <c r="X407" s="28">
        <v>9.801411511754297</v>
      </c>
      <c r="Y407" s="4">
        <v>108.99575285749688</v>
      </c>
    </row>
    <row r="408" spans="1:25" ht="15">
      <c r="A408" s="36">
        <v>2017</v>
      </c>
      <c r="B408" s="37">
        <v>5</v>
      </c>
      <c r="C408" s="37" t="s">
        <v>56</v>
      </c>
      <c r="D408" s="37" t="s">
        <v>63</v>
      </c>
      <c r="E408" s="34" t="s">
        <v>217</v>
      </c>
      <c r="F408" s="37" t="s">
        <v>58</v>
      </c>
      <c r="G408" s="38" t="s">
        <v>64</v>
      </c>
      <c r="H408" s="25">
        <v>47.59387702645521</v>
      </c>
      <c r="I408" s="26">
        <v>277.1591577568048</v>
      </c>
      <c r="J408" s="2">
        <v>324.75303478326003</v>
      </c>
      <c r="K408" s="25">
        <v>9.469613780074445</v>
      </c>
      <c r="L408" s="26">
        <v>11.165024670150034</v>
      </c>
      <c r="M408" s="2">
        <v>20.63463845022448</v>
      </c>
      <c r="N408" s="25">
        <v>11.009261603551742</v>
      </c>
      <c r="O408" s="26">
        <v>60.39548145002296</v>
      </c>
      <c r="P408" s="26">
        <v>5.682811579067725</v>
      </c>
      <c r="Q408" s="26">
        <v>4.730385313666488</v>
      </c>
      <c r="R408" s="26">
        <v>19.745262032285773</v>
      </c>
      <c r="S408" s="26">
        <v>40.9039001945575</v>
      </c>
      <c r="T408" s="26">
        <v>35.13143026909082</v>
      </c>
      <c r="U408" s="26">
        <v>6.036532251315272</v>
      </c>
      <c r="V408" s="2">
        <v>183.6346483954571</v>
      </c>
      <c r="W408" s="27">
        <v>529.0223216289417</v>
      </c>
      <c r="X408" s="28">
        <v>52.272733880267786</v>
      </c>
      <c r="Y408" s="4">
        <v>581.2950555092094</v>
      </c>
    </row>
    <row r="409" spans="1:25" ht="15">
      <c r="A409" s="36">
        <v>2017</v>
      </c>
      <c r="B409" s="37">
        <v>5</v>
      </c>
      <c r="C409" s="37" t="s">
        <v>56</v>
      </c>
      <c r="D409" s="37" t="s">
        <v>47</v>
      </c>
      <c r="E409" s="34" t="s">
        <v>218</v>
      </c>
      <c r="F409" s="37" t="s">
        <v>58</v>
      </c>
      <c r="G409" s="38" t="s">
        <v>65</v>
      </c>
      <c r="H409" s="25">
        <v>33.84495138957084</v>
      </c>
      <c r="I409" s="26">
        <v>12.181670080153488</v>
      </c>
      <c r="J409" s="2">
        <v>46.026621469724326</v>
      </c>
      <c r="K409" s="25">
        <v>3.279053139565328</v>
      </c>
      <c r="L409" s="26">
        <v>14.507714693883191</v>
      </c>
      <c r="M409" s="2">
        <v>17.78676783344852</v>
      </c>
      <c r="N409" s="25">
        <v>8.965622186105737</v>
      </c>
      <c r="O409" s="26">
        <v>25.136360386672752</v>
      </c>
      <c r="P409" s="26">
        <v>6.859154589243095</v>
      </c>
      <c r="Q409" s="26">
        <v>5.829706238641037</v>
      </c>
      <c r="R409" s="26">
        <v>33.89281450582679</v>
      </c>
      <c r="S409" s="26">
        <v>17.000925909499358</v>
      </c>
      <c r="T409" s="26">
        <v>27.095671599061674</v>
      </c>
      <c r="U409" s="26">
        <v>7.069256480308704</v>
      </c>
      <c r="V409" s="2">
        <v>131.84921299437565</v>
      </c>
      <c r="W409" s="27">
        <v>195.6626022975485</v>
      </c>
      <c r="X409" s="28">
        <v>19.33345021174214</v>
      </c>
      <c r="Y409" s="4">
        <v>214.99605250929062</v>
      </c>
    </row>
    <row r="410" spans="1:25" ht="15">
      <c r="A410" s="36">
        <v>2017</v>
      </c>
      <c r="B410" s="37">
        <v>5</v>
      </c>
      <c r="C410" s="37" t="s">
        <v>56</v>
      </c>
      <c r="D410" s="37" t="s">
        <v>47</v>
      </c>
      <c r="E410" s="34" t="s">
        <v>219</v>
      </c>
      <c r="F410" s="37" t="s">
        <v>58</v>
      </c>
      <c r="G410" s="38" t="s">
        <v>66</v>
      </c>
      <c r="H410" s="25">
        <v>66.29927271665541</v>
      </c>
      <c r="I410" s="26">
        <v>0.652936366500299</v>
      </c>
      <c r="J410" s="2">
        <v>66.95220908315571</v>
      </c>
      <c r="K410" s="25">
        <v>6.037319562067285</v>
      </c>
      <c r="L410" s="26">
        <v>9.210586795651107</v>
      </c>
      <c r="M410" s="2">
        <v>15.247906357718392</v>
      </c>
      <c r="N410" s="25">
        <v>5.140543944987949</v>
      </c>
      <c r="O410" s="26">
        <v>21.274000990730308</v>
      </c>
      <c r="P410" s="26">
        <v>3.1056277165364743</v>
      </c>
      <c r="Q410" s="26">
        <v>2.2671816978167634</v>
      </c>
      <c r="R410" s="26">
        <v>18.139211896731243</v>
      </c>
      <c r="S410" s="26">
        <v>10.183649409685632</v>
      </c>
      <c r="T410" s="26">
        <v>17.550449736247117</v>
      </c>
      <c r="U410" s="26">
        <v>3.3331318008301216</v>
      </c>
      <c r="V410" s="2">
        <v>80.99361358176994</v>
      </c>
      <c r="W410" s="27">
        <v>163.19372902264405</v>
      </c>
      <c r="X410" s="28">
        <v>16.125189626908224</v>
      </c>
      <c r="Y410" s="4">
        <v>179.31891864955227</v>
      </c>
    </row>
    <row r="411" spans="1:25" ht="15">
      <c r="A411" s="36">
        <v>2017</v>
      </c>
      <c r="B411" s="37">
        <v>5</v>
      </c>
      <c r="C411" s="37" t="s">
        <v>56</v>
      </c>
      <c r="D411" s="37" t="s">
        <v>63</v>
      </c>
      <c r="E411" s="34" t="s">
        <v>220</v>
      </c>
      <c r="F411" s="37" t="s">
        <v>58</v>
      </c>
      <c r="G411" s="38" t="s">
        <v>67</v>
      </c>
      <c r="H411" s="25">
        <v>17.43810210019934</v>
      </c>
      <c r="I411" s="26">
        <v>240.35878514534318</v>
      </c>
      <c r="J411" s="2">
        <v>257.7968872455425</v>
      </c>
      <c r="K411" s="25">
        <v>23.760227402704224</v>
      </c>
      <c r="L411" s="26">
        <v>6.387180358614408</v>
      </c>
      <c r="M411" s="2">
        <v>30.147407761318632</v>
      </c>
      <c r="N411" s="25">
        <v>25.16243707894533</v>
      </c>
      <c r="O411" s="26">
        <v>95.6838905125601</v>
      </c>
      <c r="P411" s="26">
        <v>11.125197323890134</v>
      </c>
      <c r="Q411" s="26">
        <v>8.650869439978838</v>
      </c>
      <c r="R411" s="26">
        <v>34.33531882043843</v>
      </c>
      <c r="S411" s="26">
        <v>55.025108166659855</v>
      </c>
      <c r="T411" s="26">
        <v>54.610698760806294</v>
      </c>
      <c r="U411" s="26">
        <v>10.87108187034481</v>
      </c>
      <c r="V411" s="2">
        <v>295.4639321595392</v>
      </c>
      <c r="W411" s="27">
        <v>583.4082271664004</v>
      </c>
      <c r="X411" s="28">
        <v>57.646629962901876</v>
      </c>
      <c r="Y411" s="4">
        <v>641.0548571293023</v>
      </c>
    </row>
    <row r="412" spans="1:25" ht="15">
      <c r="A412" s="36">
        <v>2017</v>
      </c>
      <c r="B412" s="37">
        <v>5</v>
      </c>
      <c r="C412" s="37" t="s">
        <v>56</v>
      </c>
      <c r="D412" s="37" t="s">
        <v>57</v>
      </c>
      <c r="E412" s="34" t="s">
        <v>221</v>
      </c>
      <c r="F412" s="37" t="s">
        <v>58</v>
      </c>
      <c r="G412" s="38" t="s">
        <v>68</v>
      </c>
      <c r="H412" s="25">
        <v>17.540472237407815</v>
      </c>
      <c r="I412" s="26">
        <v>5.116745478422377</v>
      </c>
      <c r="J412" s="2">
        <v>22.657217715830193</v>
      </c>
      <c r="K412" s="25">
        <v>1.1921871215823685</v>
      </c>
      <c r="L412" s="26">
        <v>9.695713965329034</v>
      </c>
      <c r="M412" s="2">
        <v>10.887901086911402</v>
      </c>
      <c r="N412" s="25">
        <v>3.815550286388876</v>
      </c>
      <c r="O412" s="26">
        <v>26.686484479709247</v>
      </c>
      <c r="P412" s="26">
        <v>4.27183616721059</v>
      </c>
      <c r="Q412" s="26">
        <v>3.455662453881398</v>
      </c>
      <c r="R412" s="26">
        <v>14.310070648234829</v>
      </c>
      <c r="S412" s="26">
        <v>11.479648561464508</v>
      </c>
      <c r="T412" s="26">
        <v>23.512623109343508</v>
      </c>
      <c r="U412" s="26">
        <v>3.112395533410991</v>
      </c>
      <c r="V412" s="2">
        <v>90.64406575035976</v>
      </c>
      <c r="W412" s="27">
        <v>124.18918455310136</v>
      </c>
      <c r="X412" s="28">
        <v>12.27115296003339</v>
      </c>
      <c r="Y412" s="4">
        <v>136.46033751313473</v>
      </c>
    </row>
    <row r="413" spans="1:25" ht="15">
      <c r="A413" s="36">
        <v>2017</v>
      </c>
      <c r="B413" s="37">
        <v>5</v>
      </c>
      <c r="C413" s="37" t="s">
        <v>56</v>
      </c>
      <c r="D413" s="37" t="s">
        <v>57</v>
      </c>
      <c r="E413" s="34" t="s">
        <v>222</v>
      </c>
      <c r="F413" s="37" t="s">
        <v>58</v>
      </c>
      <c r="G413" s="38" t="s">
        <v>69</v>
      </c>
      <c r="H413" s="25">
        <v>10.163840058558113</v>
      </c>
      <c r="I413" s="26">
        <v>0.6113987392284415</v>
      </c>
      <c r="J413" s="2">
        <v>10.775238797786555</v>
      </c>
      <c r="K413" s="25">
        <v>2.1230657973159976</v>
      </c>
      <c r="L413" s="26">
        <v>3.2806688083440143</v>
      </c>
      <c r="M413" s="2">
        <v>5.403734605660012</v>
      </c>
      <c r="N413" s="25">
        <v>2.2291169204990924</v>
      </c>
      <c r="O413" s="26">
        <v>13.414815786253572</v>
      </c>
      <c r="P413" s="26">
        <v>2.1414633754711336</v>
      </c>
      <c r="Q413" s="26">
        <v>1.513264973945423</v>
      </c>
      <c r="R413" s="26">
        <v>8.427064724800747</v>
      </c>
      <c r="S413" s="26">
        <v>6.187409337659368</v>
      </c>
      <c r="T413" s="26">
        <v>12.243859553899112</v>
      </c>
      <c r="U413" s="26">
        <v>2.387939988658279</v>
      </c>
      <c r="V413" s="2">
        <v>48.54482461050466</v>
      </c>
      <c r="W413" s="27">
        <v>64.72379801395122</v>
      </c>
      <c r="X413" s="28">
        <v>6.3953690066533255</v>
      </c>
      <c r="Y413" s="4">
        <v>71.11916702060455</v>
      </c>
    </row>
    <row r="414" spans="1:25" ht="15">
      <c r="A414" s="36">
        <v>2017</v>
      </c>
      <c r="B414" s="37">
        <v>5</v>
      </c>
      <c r="C414" s="37" t="s">
        <v>56</v>
      </c>
      <c r="D414" s="37" t="s">
        <v>57</v>
      </c>
      <c r="E414" s="34" t="s">
        <v>223</v>
      </c>
      <c r="F414" s="37" t="s">
        <v>58</v>
      </c>
      <c r="G414" s="38" t="s">
        <v>70</v>
      </c>
      <c r="H414" s="25">
        <v>41.08886737457916</v>
      </c>
      <c r="I414" s="26">
        <v>0</v>
      </c>
      <c r="J414" s="2">
        <v>41.08886737457916</v>
      </c>
      <c r="K414" s="25">
        <v>4.7200264225208075</v>
      </c>
      <c r="L414" s="26">
        <v>17.808246410170543</v>
      </c>
      <c r="M414" s="2">
        <v>22.52827283269135</v>
      </c>
      <c r="N414" s="25">
        <v>4.382998698957788</v>
      </c>
      <c r="O414" s="26">
        <v>40.56359389717474</v>
      </c>
      <c r="P414" s="26">
        <v>4.1202930413285435</v>
      </c>
      <c r="Q414" s="26">
        <v>3.7232888372357564</v>
      </c>
      <c r="R414" s="26">
        <v>21.32968957604702</v>
      </c>
      <c r="S414" s="26">
        <v>16.449855627139623</v>
      </c>
      <c r="T414" s="26">
        <v>43.16369610749111</v>
      </c>
      <c r="U414" s="26">
        <v>4.021420051122992</v>
      </c>
      <c r="V414" s="2">
        <v>137.75452354822804</v>
      </c>
      <c r="W414" s="27">
        <v>201.37166375549856</v>
      </c>
      <c r="X414" s="28">
        <v>19.89756386639703</v>
      </c>
      <c r="Y414" s="4">
        <v>221.2692276218956</v>
      </c>
    </row>
    <row r="415" spans="1:25" ht="15">
      <c r="A415" s="36">
        <v>2017</v>
      </c>
      <c r="B415" s="37">
        <v>5</v>
      </c>
      <c r="C415" s="37" t="s">
        <v>71</v>
      </c>
      <c r="D415" s="37" t="s">
        <v>72</v>
      </c>
      <c r="E415" s="34" t="s">
        <v>224</v>
      </c>
      <c r="F415" s="37" t="s">
        <v>73</v>
      </c>
      <c r="G415" s="38" t="s">
        <v>74</v>
      </c>
      <c r="H415" s="25">
        <v>35.340665692980814</v>
      </c>
      <c r="I415" s="26">
        <v>0</v>
      </c>
      <c r="J415" s="2">
        <v>35.340665692980814</v>
      </c>
      <c r="K415" s="25">
        <v>4.409621888689063</v>
      </c>
      <c r="L415" s="26">
        <v>14.061284082595787</v>
      </c>
      <c r="M415" s="2">
        <v>18.47090597128485</v>
      </c>
      <c r="N415" s="25">
        <v>3.353920628583823</v>
      </c>
      <c r="O415" s="26">
        <v>19.11943242216578</v>
      </c>
      <c r="P415" s="26">
        <v>3.6436897091077483</v>
      </c>
      <c r="Q415" s="26">
        <v>2.8554817699524997</v>
      </c>
      <c r="R415" s="26">
        <v>12.959709968072739</v>
      </c>
      <c r="S415" s="26">
        <v>9.557461676999123</v>
      </c>
      <c r="T415" s="26">
        <v>22.980135159266606</v>
      </c>
      <c r="U415" s="26">
        <v>3.172729824313838</v>
      </c>
      <c r="V415" s="2">
        <v>77.64238514387128</v>
      </c>
      <c r="W415" s="27">
        <v>131.45395680813695</v>
      </c>
      <c r="X415" s="28">
        <v>12.98898215496262</v>
      </c>
      <c r="Y415" s="4">
        <v>144.44293896309958</v>
      </c>
    </row>
    <row r="416" spans="1:25" ht="15">
      <c r="A416" s="36">
        <v>2017</v>
      </c>
      <c r="B416" s="37">
        <v>5</v>
      </c>
      <c r="C416" s="37" t="s">
        <v>71</v>
      </c>
      <c r="D416" s="37" t="s">
        <v>75</v>
      </c>
      <c r="E416" s="34" t="s">
        <v>225</v>
      </c>
      <c r="F416" s="37" t="s">
        <v>73</v>
      </c>
      <c r="G416" s="38" t="s">
        <v>76</v>
      </c>
      <c r="H416" s="25">
        <v>15.24431539891291</v>
      </c>
      <c r="I416" s="26">
        <v>0</v>
      </c>
      <c r="J416" s="2">
        <v>15.24431539891291</v>
      </c>
      <c r="K416" s="25">
        <v>4.0301770021787</v>
      </c>
      <c r="L416" s="26">
        <v>1.8580796986844463</v>
      </c>
      <c r="M416" s="2">
        <v>5.888256700863146</v>
      </c>
      <c r="N416" s="25">
        <v>2.904913665586375</v>
      </c>
      <c r="O416" s="26">
        <v>14.0961529729289</v>
      </c>
      <c r="P416" s="26">
        <v>2.044611414323118</v>
      </c>
      <c r="Q416" s="26">
        <v>1.1575148868527005</v>
      </c>
      <c r="R416" s="26">
        <v>8.83626622315525</v>
      </c>
      <c r="S416" s="26">
        <v>5.8539383893832255</v>
      </c>
      <c r="T416" s="26">
        <v>11.038684631828486</v>
      </c>
      <c r="U416" s="26">
        <v>1.8050050863874694</v>
      </c>
      <c r="V416" s="2">
        <v>47.7369790511421</v>
      </c>
      <c r="W416" s="27">
        <v>68.86955115091816</v>
      </c>
      <c r="X416" s="28">
        <v>6.805010670790407</v>
      </c>
      <c r="Y416" s="4">
        <v>75.67456182170856</v>
      </c>
    </row>
    <row r="417" spans="1:25" ht="15">
      <c r="A417" s="36">
        <v>2017</v>
      </c>
      <c r="B417" s="37">
        <v>5</v>
      </c>
      <c r="C417" s="37" t="s">
        <v>71</v>
      </c>
      <c r="D417" s="37" t="s">
        <v>72</v>
      </c>
      <c r="E417" s="34" t="s">
        <v>226</v>
      </c>
      <c r="F417" s="37" t="s">
        <v>73</v>
      </c>
      <c r="G417" s="38" t="s">
        <v>77</v>
      </c>
      <c r="H417" s="25">
        <v>12.997036802600782</v>
      </c>
      <c r="I417" s="26">
        <v>6.694715408601006</v>
      </c>
      <c r="J417" s="2">
        <v>19.691752211201788</v>
      </c>
      <c r="K417" s="25">
        <v>0.351177996724493</v>
      </c>
      <c r="L417" s="26">
        <v>5.053065400702921</v>
      </c>
      <c r="M417" s="2">
        <v>5.404243397427414</v>
      </c>
      <c r="N417" s="25">
        <v>2.1383534053547715</v>
      </c>
      <c r="O417" s="26">
        <v>6.064341226243493</v>
      </c>
      <c r="P417" s="26">
        <v>2.0160951129319447</v>
      </c>
      <c r="Q417" s="26">
        <v>1.605031753006212</v>
      </c>
      <c r="R417" s="26">
        <v>9.331731134910344</v>
      </c>
      <c r="S417" s="26">
        <v>6.852495648998115</v>
      </c>
      <c r="T417" s="26">
        <v>17.062796555025226</v>
      </c>
      <c r="U417" s="26">
        <v>2.433033028640604</v>
      </c>
      <c r="V417" s="2">
        <v>47.50377017448972</v>
      </c>
      <c r="W417" s="27">
        <v>72.59976578311893</v>
      </c>
      <c r="X417" s="28">
        <v>7.173593106232959</v>
      </c>
      <c r="Y417" s="4">
        <v>79.77335888935188</v>
      </c>
    </row>
    <row r="418" spans="1:25" ht="15">
      <c r="A418" s="36">
        <v>2017</v>
      </c>
      <c r="B418" s="37">
        <v>5</v>
      </c>
      <c r="C418" s="37" t="s">
        <v>71</v>
      </c>
      <c r="D418" s="37" t="s">
        <v>72</v>
      </c>
      <c r="E418" s="34" t="s">
        <v>227</v>
      </c>
      <c r="F418" s="37" t="s">
        <v>73</v>
      </c>
      <c r="G418" s="38" t="s">
        <v>78</v>
      </c>
      <c r="H418" s="25">
        <v>6.559059750596673</v>
      </c>
      <c r="I418" s="26">
        <v>0</v>
      </c>
      <c r="J418" s="2">
        <v>6.559059750596673</v>
      </c>
      <c r="K418" s="25">
        <v>3.264039736115871</v>
      </c>
      <c r="L418" s="26">
        <v>2.749298113087378</v>
      </c>
      <c r="M418" s="2">
        <v>6.013337849203249</v>
      </c>
      <c r="N418" s="25">
        <v>3.3051214839284797</v>
      </c>
      <c r="O418" s="26">
        <v>10.440937024560235</v>
      </c>
      <c r="P418" s="26">
        <v>2.1790514277073703</v>
      </c>
      <c r="Q418" s="26">
        <v>2.0114116207421815</v>
      </c>
      <c r="R418" s="26">
        <v>9.03662315018947</v>
      </c>
      <c r="S418" s="26">
        <v>6.698786988679724</v>
      </c>
      <c r="T418" s="26">
        <v>16.524713053798894</v>
      </c>
      <c r="U418" s="26">
        <v>2.0100388175129185</v>
      </c>
      <c r="V418" s="2">
        <v>52.206565215304096</v>
      </c>
      <c r="W418" s="27">
        <v>64.77896281510402</v>
      </c>
      <c r="X418" s="28">
        <v>6.4008206605925135</v>
      </c>
      <c r="Y418" s="4">
        <v>71.17978347569654</v>
      </c>
    </row>
    <row r="419" spans="1:25" ht="15">
      <c r="A419" s="36">
        <v>2017</v>
      </c>
      <c r="B419" s="37">
        <v>5</v>
      </c>
      <c r="C419" s="37" t="s">
        <v>71</v>
      </c>
      <c r="D419" s="37" t="s">
        <v>60</v>
      </c>
      <c r="E419" s="34" t="s">
        <v>228</v>
      </c>
      <c r="F419" s="37" t="s">
        <v>73</v>
      </c>
      <c r="G419" s="38" t="s">
        <v>79</v>
      </c>
      <c r="H419" s="25">
        <v>5.537109587240184</v>
      </c>
      <c r="I419" s="26">
        <v>0</v>
      </c>
      <c r="J419" s="2">
        <v>5.537109587240184</v>
      </c>
      <c r="K419" s="25">
        <v>0.46397352903198463</v>
      </c>
      <c r="L419" s="26">
        <v>2.9087533810908934</v>
      </c>
      <c r="M419" s="2">
        <v>3.372726910122878</v>
      </c>
      <c r="N419" s="25">
        <v>21.671324205546846</v>
      </c>
      <c r="O419" s="26">
        <v>1.4761671715168907</v>
      </c>
      <c r="P419" s="26">
        <v>0.27282494853550837</v>
      </c>
      <c r="Q419" s="26">
        <v>0.1345327939081335</v>
      </c>
      <c r="R419" s="26">
        <v>1.6731057575366568</v>
      </c>
      <c r="S419" s="26">
        <v>2.3149290667548246</v>
      </c>
      <c r="T419" s="26">
        <v>2.5718697593333997</v>
      </c>
      <c r="U419" s="26">
        <v>0.4497504747067814</v>
      </c>
      <c r="V419" s="2">
        <v>30.56443488853923</v>
      </c>
      <c r="W419" s="27">
        <v>39.47427138590229</v>
      </c>
      <c r="X419" s="28">
        <v>3.9004593891358144</v>
      </c>
      <c r="Y419" s="4">
        <v>43.3747307750381</v>
      </c>
    </row>
    <row r="420" spans="1:25" ht="15">
      <c r="A420" s="36">
        <v>2017</v>
      </c>
      <c r="B420" s="37">
        <v>5</v>
      </c>
      <c r="C420" s="37" t="s">
        <v>71</v>
      </c>
      <c r="D420" s="37" t="s">
        <v>75</v>
      </c>
      <c r="E420" s="34" t="s">
        <v>229</v>
      </c>
      <c r="F420" s="37" t="s">
        <v>73</v>
      </c>
      <c r="G420" s="38" t="s">
        <v>80</v>
      </c>
      <c r="H420" s="25">
        <v>152.8692470650761</v>
      </c>
      <c r="I420" s="26">
        <v>1.4845222724344467</v>
      </c>
      <c r="J420" s="2">
        <v>154.35376933751056</v>
      </c>
      <c r="K420" s="25">
        <v>38.227968418043254</v>
      </c>
      <c r="L420" s="26">
        <v>7.423750074759489</v>
      </c>
      <c r="M420" s="2">
        <v>45.65171849280274</v>
      </c>
      <c r="N420" s="25">
        <v>25.95806718037251</v>
      </c>
      <c r="O420" s="26">
        <v>52.09215016033014</v>
      </c>
      <c r="P420" s="26">
        <v>9.045988009433767</v>
      </c>
      <c r="Q420" s="26">
        <v>10.285923468855184</v>
      </c>
      <c r="R420" s="26">
        <v>28.69204423096216</v>
      </c>
      <c r="S420" s="26">
        <v>26.27791007474508</v>
      </c>
      <c r="T420" s="26">
        <v>26.50481584703501</v>
      </c>
      <c r="U420" s="26">
        <v>7.720367503674212</v>
      </c>
      <c r="V420" s="2">
        <v>186.576843507377</v>
      </c>
      <c r="W420" s="27">
        <v>386.58233133769033</v>
      </c>
      <c r="X420" s="28">
        <v>38.1982398671695</v>
      </c>
      <c r="Y420" s="4">
        <v>424.7805712048598</v>
      </c>
    </row>
    <row r="421" spans="1:25" ht="15">
      <c r="A421" s="36">
        <v>2017</v>
      </c>
      <c r="B421" s="37">
        <v>5</v>
      </c>
      <c r="C421" s="37" t="s">
        <v>71</v>
      </c>
      <c r="D421" s="37" t="s">
        <v>75</v>
      </c>
      <c r="E421" s="34" t="s">
        <v>230</v>
      </c>
      <c r="F421" s="37" t="s">
        <v>73</v>
      </c>
      <c r="G421" s="38" t="s">
        <v>81</v>
      </c>
      <c r="H421" s="25">
        <v>46.62022076802289</v>
      </c>
      <c r="I421" s="26">
        <v>0</v>
      </c>
      <c r="J421" s="2">
        <v>46.62022076802289</v>
      </c>
      <c r="K421" s="25">
        <v>125.14890893079387</v>
      </c>
      <c r="L421" s="26">
        <v>57.669428803006284</v>
      </c>
      <c r="M421" s="2">
        <v>182.81833773380015</v>
      </c>
      <c r="N421" s="25">
        <v>6.435309571438957</v>
      </c>
      <c r="O421" s="26">
        <v>33.35290083167054</v>
      </c>
      <c r="P421" s="26">
        <v>3.472297369382054</v>
      </c>
      <c r="Q421" s="26">
        <v>3.9695618995225095</v>
      </c>
      <c r="R421" s="26">
        <v>16.46846791293322</v>
      </c>
      <c r="S421" s="26">
        <v>18.780593617065982</v>
      </c>
      <c r="T421" s="26">
        <v>11.725415231019413</v>
      </c>
      <c r="U421" s="26">
        <v>4.5780949943095015</v>
      </c>
      <c r="V421" s="2">
        <v>98.78241748848758</v>
      </c>
      <c r="W421" s="27">
        <v>328.2209759903106</v>
      </c>
      <c r="X421" s="28">
        <v>32.43153499410745</v>
      </c>
      <c r="Y421" s="4">
        <v>360.65251098441803</v>
      </c>
    </row>
    <row r="422" spans="1:25" ht="15">
      <c r="A422" s="36">
        <v>2017</v>
      </c>
      <c r="B422" s="37">
        <v>5</v>
      </c>
      <c r="C422" s="37" t="s">
        <v>71</v>
      </c>
      <c r="D422" s="37" t="s">
        <v>60</v>
      </c>
      <c r="E422" s="34" t="s">
        <v>231</v>
      </c>
      <c r="F422" s="37" t="s">
        <v>73</v>
      </c>
      <c r="G422" s="38" t="s">
        <v>82</v>
      </c>
      <c r="H422" s="25">
        <v>20.124796426330978</v>
      </c>
      <c r="I422" s="26">
        <v>0.24727953097218958</v>
      </c>
      <c r="J422" s="2">
        <v>20.372075957303167</v>
      </c>
      <c r="K422" s="25">
        <v>11.35202403319909</v>
      </c>
      <c r="L422" s="26">
        <v>13.783004130836343</v>
      </c>
      <c r="M422" s="2">
        <v>25.135028164035432</v>
      </c>
      <c r="N422" s="25">
        <v>18.656647458625063</v>
      </c>
      <c r="O422" s="26">
        <v>56.51303517766962</v>
      </c>
      <c r="P422" s="26">
        <v>29.399579420735357</v>
      </c>
      <c r="Q422" s="26">
        <v>5.559872970366801</v>
      </c>
      <c r="R422" s="26">
        <v>39.54375776215848</v>
      </c>
      <c r="S422" s="26">
        <v>35.46923450653049</v>
      </c>
      <c r="T422" s="26">
        <v>45.084588012743986</v>
      </c>
      <c r="U422" s="26">
        <v>10.989703842057976</v>
      </c>
      <c r="V422" s="2">
        <v>241.21587231666837</v>
      </c>
      <c r="W422" s="27">
        <v>286.722976438007</v>
      </c>
      <c r="X422" s="28">
        <v>28.331149787532993</v>
      </c>
      <c r="Y422" s="4">
        <v>315.05412622553996</v>
      </c>
    </row>
    <row r="423" spans="1:25" ht="15">
      <c r="A423" s="36">
        <v>2017</v>
      </c>
      <c r="B423" s="37">
        <v>5</v>
      </c>
      <c r="C423" s="37" t="s">
        <v>71</v>
      </c>
      <c r="D423" s="37" t="s">
        <v>60</v>
      </c>
      <c r="E423" s="34" t="s">
        <v>232</v>
      </c>
      <c r="F423" s="37" t="s">
        <v>73</v>
      </c>
      <c r="G423" s="38" t="s">
        <v>83</v>
      </c>
      <c r="H423" s="25">
        <v>7.266018926563095</v>
      </c>
      <c r="I423" s="26">
        <v>0</v>
      </c>
      <c r="J423" s="2">
        <v>7.266018926563095</v>
      </c>
      <c r="K423" s="25">
        <v>1.5895909872387026</v>
      </c>
      <c r="L423" s="26">
        <v>3.828976068670979</v>
      </c>
      <c r="M423" s="2">
        <v>5.418567055909682</v>
      </c>
      <c r="N423" s="25">
        <v>27.555879452644145</v>
      </c>
      <c r="O423" s="26">
        <v>3.0451984541370196</v>
      </c>
      <c r="P423" s="26">
        <v>0.7324389966173088</v>
      </c>
      <c r="Q423" s="26">
        <v>0.6732077043918268</v>
      </c>
      <c r="R423" s="26">
        <v>2.9642952649848144</v>
      </c>
      <c r="S423" s="26">
        <v>3.579012984752536</v>
      </c>
      <c r="T423" s="26">
        <v>4.8578712418836885</v>
      </c>
      <c r="U423" s="26">
        <v>0.9894267510651722</v>
      </c>
      <c r="V423" s="2">
        <v>44.39723020235378</v>
      </c>
      <c r="W423" s="27">
        <v>57.08181618482656</v>
      </c>
      <c r="X423" s="28">
        <v>5.640263894282432</v>
      </c>
      <c r="Y423" s="4">
        <v>62.72208007910899</v>
      </c>
    </row>
    <row r="424" spans="1:25" ht="15">
      <c r="A424" s="36">
        <v>2017</v>
      </c>
      <c r="B424" s="37">
        <v>5</v>
      </c>
      <c r="C424" s="37" t="s">
        <v>71</v>
      </c>
      <c r="D424" s="37" t="s">
        <v>84</v>
      </c>
      <c r="E424" s="34" t="s">
        <v>233</v>
      </c>
      <c r="F424" s="37" t="s">
        <v>73</v>
      </c>
      <c r="G424" s="38" t="s">
        <v>85</v>
      </c>
      <c r="H424" s="25">
        <v>42.657417818130746</v>
      </c>
      <c r="I424" s="26">
        <v>6.52299769593742</v>
      </c>
      <c r="J424" s="2">
        <v>49.180415514068166</v>
      </c>
      <c r="K424" s="25">
        <v>6.627603554184748</v>
      </c>
      <c r="L424" s="26">
        <v>12.529229690166389</v>
      </c>
      <c r="M424" s="2">
        <v>19.156833244351137</v>
      </c>
      <c r="N424" s="25">
        <v>11.200257815099228</v>
      </c>
      <c r="O424" s="26">
        <v>26.370078094354113</v>
      </c>
      <c r="P424" s="26">
        <v>9.064094129879315</v>
      </c>
      <c r="Q424" s="26">
        <v>7.599549968172824</v>
      </c>
      <c r="R424" s="26">
        <v>27.781756100221624</v>
      </c>
      <c r="S424" s="26">
        <v>20.77509097937534</v>
      </c>
      <c r="T424" s="26">
        <v>46.34572570389862</v>
      </c>
      <c r="U424" s="26">
        <v>5.8885700635292295</v>
      </c>
      <c r="V424" s="2">
        <v>155.02477141476368</v>
      </c>
      <c r="W424" s="27">
        <v>223.362020173183</v>
      </c>
      <c r="X424" s="28">
        <v>22.070434733940285</v>
      </c>
      <c r="Y424" s="4">
        <v>245.4324549071233</v>
      </c>
    </row>
    <row r="425" spans="1:25" ht="15">
      <c r="A425" s="36">
        <v>2017</v>
      </c>
      <c r="B425" s="37">
        <v>5</v>
      </c>
      <c r="C425" s="37" t="s">
        <v>71</v>
      </c>
      <c r="D425" s="37" t="s">
        <v>84</v>
      </c>
      <c r="E425" s="34" t="s">
        <v>234</v>
      </c>
      <c r="F425" s="37" t="s">
        <v>73</v>
      </c>
      <c r="G425" s="38" t="s">
        <v>86</v>
      </c>
      <c r="H425" s="25">
        <v>2.493498332759152</v>
      </c>
      <c r="I425" s="26">
        <v>0</v>
      </c>
      <c r="J425" s="2">
        <v>2.493498332759152</v>
      </c>
      <c r="K425" s="25">
        <v>0.807339458257536</v>
      </c>
      <c r="L425" s="26">
        <v>3.6802868738284777</v>
      </c>
      <c r="M425" s="2">
        <v>4.4876263320860135</v>
      </c>
      <c r="N425" s="25">
        <v>1.980162105450051</v>
      </c>
      <c r="O425" s="26">
        <v>7.03440673260546</v>
      </c>
      <c r="P425" s="26">
        <v>2.35967620961464</v>
      </c>
      <c r="Q425" s="26">
        <v>1.479251585685864</v>
      </c>
      <c r="R425" s="26">
        <v>9.350450235570923</v>
      </c>
      <c r="S425" s="26">
        <v>5.609664901849514</v>
      </c>
      <c r="T425" s="26">
        <v>14.536531715264918</v>
      </c>
      <c r="U425" s="26">
        <v>3.139864011636566</v>
      </c>
      <c r="V425" s="2">
        <v>45.48990437247266</v>
      </c>
      <c r="W425" s="27">
        <v>52.47102903731782</v>
      </c>
      <c r="X425" s="28">
        <v>5.184672285874771</v>
      </c>
      <c r="Y425" s="4">
        <v>57.65570132319259</v>
      </c>
    </row>
    <row r="426" spans="1:25" ht="15">
      <c r="A426" s="36">
        <v>2017</v>
      </c>
      <c r="B426" s="37">
        <v>5</v>
      </c>
      <c r="C426" s="37" t="s">
        <v>71</v>
      </c>
      <c r="D426" s="37" t="s">
        <v>75</v>
      </c>
      <c r="E426" s="34" t="s">
        <v>235</v>
      </c>
      <c r="F426" s="37" t="s">
        <v>73</v>
      </c>
      <c r="G426" s="38" t="s">
        <v>87</v>
      </c>
      <c r="H426" s="25">
        <v>4.8575722777000125</v>
      </c>
      <c r="I426" s="26">
        <v>0</v>
      </c>
      <c r="J426" s="2">
        <v>4.857572277700012</v>
      </c>
      <c r="K426" s="25">
        <v>1.4133054905249591</v>
      </c>
      <c r="L426" s="26">
        <v>1.6658779640561785</v>
      </c>
      <c r="M426" s="2">
        <v>3.0791834545811376</v>
      </c>
      <c r="N426" s="25">
        <v>2.166001980281081</v>
      </c>
      <c r="O426" s="26">
        <v>6.410932701495793</v>
      </c>
      <c r="P426" s="26">
        <v>1.0797793284715833</v>
      </c>
      <c r="Q426" s="26">
        <v>0.9259034923756739</v>
      </c>
      <c r="R426" s="26">
        <v>4.415642189504061</v>
      </c>
      <c r="S426" s="26">
        <v>3.10620648698837</v>
      </c>
      <c r="T426" s="26">
        <v>6.675751862710311</v>
      </c>
      <c r="U426" s="26">
        <v>1.2314886691496478</v>
      </c>
      <c r="V426" s="2">
        <v>26.011647742804346</v>
      </c>
      <c r="W426" s="27">
        <v>33.9484034750855</v>
      </c>
      <c r="X426" s="28">
        <v>3.3544473908518566</v>
      </c>
      <c r="Y426" s="4">
        <v>37.30285086593736</v>
      </c>
    </row>
    <row r="427" spans="1:25" ht="15">
      <c r="A427" s="36">
        <v>2017</v>
      </c>
      <c r="B427" s="37">
        <v>5</v>
      </c>
      <c r="C427" s="37" t="s">
        <v>71</v>
      </c>
      <c r="D427" s="37" t="s">
        <v>75</v>
      </c>
      <c r="E427" s="34" t="s">
        <v>236</v>
      </c>
      <c r="F427" s="37" t="s">
        <v>73</v>
      </c>
      <c r="G427" s="38" t="s">
        <v>88</v>
      </c>
      <c r="H427" s="25">
        <v>55.720288872227044</v>
      </c>
      <c r="I427" s="26">
        <v>0.5421200555701589</v>
      </c>
      <c r="J427" s="2">
        <v>56.2624089277972</v>
      </c>
      <c r="K427" s="25">
        <v>361.152008535753</v>
      </c>
      <c r="L427" s="26">
        <v>98.83490040108745</v>
      </c>
      <c r="M427" s="2">
        <v>459.98690893684045</v>
      </c>
      <c r="N427" s="25">
        <v>16.963293033288974</v>
      </c>
      <c r="O427" s="26">
        <v>67.18365880494953</v>
      </c>
      <c r="P427" s="26">
        <v>7.909632411146414</v>
      </c>
      <c r="Q427" s="26">
        <v>9.703231470737876</v>
      </c>
      <c r="R427" s="26">
        <v>31.139917471330268</v>
      </c>
      <c r="S427" s="26">
        <v>48.33968754479629</v>
      </c>
      <c r="T427" s="26">
        <v>31.16787778894336</v>
      </c>
      <c r="U427" s="26">
        <v>6.41566542295846</v>
      </c>
      <c r="V427" s="2">
        <v>218.8224678795788</v>
      </c>
      <c r="W427" s="27">
        <v>735.0717857442164</v>
      </c>
      <c r="X427" s="28">
        <v>72.63248819989316</v>
      </c>
      <c r="Y427" s="4">
        <v>807.7042739441096</v>
      </c>
    </row>
    <row r="428" spans="1:25" ht="15">
      <c r="A428" s="36">
        <v>2017</v>
      </c>
      <c r="B428" s="37">
        <v>5</v>
      </c>
      <c r="C428" s="37" t="s">
        <v>71</v>
      </c>
      <c r="D428" s="37" t="s">
        <v>75</v>
      </c>
      <c r="E428" s="34" t="s">
        <v>237</v>
      </c>
      <c r="F428" s="37" t="s">
        <v>73</v>
      </c>
      <c r="G428" s="38" t="s">
        <v>89</v>
      </c>
      <c r="H428" s="25">
        <v>323.6936856242909</v>
      </c>
      <c r="I428" s="26">
        <v>13.54357940842516</v>
      </c>
      <c r="J428" s="2">
        <v>337.23726503271604</v>
      </c>
      <c r="K428" s="25">
        <v>207.6206945497405</v>
      </c>
      <c r="L428" s="26">
        <v>57.615628017833785</v>
      </c>
      <c r="M428" s="2">
        <v>265.2363225675743</v>
      </c>
      <c r="N428" s="25">
        <v>34.04460327984402</v>
      </c>
      <c r="O428" s="26">
        <v>102.13356226805537</v>
      </c>
      <c r="P428" s="26">
        <v>13.710696083539565</v>
      </c>
      <c r="Q428" s="26">
        <v>12.209241528861488</v>
      </c>
      <c r="R428" s="26">
        <v>40.5668448187053</v>
      </c>
      <c r="S428" s="26">
        <v>62.552973035185346</v>
      </c>
      <c r="T428" s="26">
        <v>94.80703361761316</v>
      </c>
      <c r="U428" s="26">
        <v>10.615027593795602</v>
      </c>
      <c r="V428" s="2">
        <v>370.63914198998873</v>
      </c>
      <c r="W428" s="27">
        <v>973.1127295902791</v>
      </c>
      <c r="X428" s="28">
        <v>96.15334658413343</v>
      </c>
      <c r="Y428" s="4">
        <v>1069.2660761744125</v>
      </c>
    </row>
    <row r="429" spans="1:25" ht="15">
      <c r="A429" s="36">
        <v>2017</v>
      </c>
      <c r="B429" s="37">
        <v>5</v>
      </c>
      <c r="C429" s="37" t="s">
        <v>71</v>
      </c>
      <c r="D429" s="37" t="s">
        <v>84</v>
      </c>
      <c r="E429" s="34" t="s">
        <v>238</v>
      </c>
      <c r="F429" s="37" t="s">
        <v>73</v>
      </c>
      <c r="G429" s="38" t="s">
        <v>90</v>
      </c>
      <c r="H429" s="25">
        <v>9.532347323334964</v>
      </c>
      <c r="I429" s="26">
        <v>0</v>
      </c>
      <c r="J429" s="2">
        <v>9.532347323334964</v>
      </c>
      <c r="K429" s="25">
        <v>5.239715175788646</v>
      </c>
      <c r="L429" s="26">
        <v>0.4969089617988507</v>
      </c>
      <c r="M429" s="2">
        <v>5.736624137587497</v>
      </c>
      <c r="N429" s="25">
        <v>10.63886190128329</v>
      </c>
      <c r="O429" s="26">
        <v>11.864817937232603</v>
      </c>
      <c r="P429" s="26">
        <v>2.3167645179667393</v>
      </c>
      <c r="Q429" s="26">
        <v>1.3706663571770945</v>
      </c>
      <c r="R429" s="26">
        <v>6.414562911505251</v>
      </c>
      <c r="S429" s="26">
        <v>6.099238773875579</v>
      </c>
      <c r="T429" s="26">
        <v>9.868981773847047</v>
      </c>
      <c r="U429" s="26">
        <v>2.0839933643234434</v>
      </c>
      <c r="V429" s="2">
        <v>50.65777269649462</v>
      </c>
      <c r="W429" s="27">
        <v>65.92674415741708</v>
      </c>
      <c r="X429" s="28">
        <v>6.514232581902047</v>
      </c>
      <c r="Y429" s="4">
        <v>72.44097673931913</v>
      </c>
    </row>
    <row r="430" spans="1:25" ht="15">
      <c r="A430" s="36">
        <v>2017</v>
      </c>
      <c r="B430" s="37">
        <v>5</v>
      </c>
      <c r="C430" s="37" t="s">
        <v>71</v>
      </c>
      <c r="D430" s="37" t="s">
        <v>72</v>
      </c>
      <c r="E430" s="34" t="s">
        <v>239</v>
      </c>
      <c r="F430" s="37" t="s">
        <v>73</v>
      </c>
      <c r="G430" s="38" t="s">
        <v>91</v>
      </c>
      <c r="H430" s="25">
        <v>16.12682510003895</v>
      </c>
      <c r="I430" s="26">
        <v>1.8402157131909895</v>
      </c>
      <c r="J430" s="2">
        <v>17.96704081322994</v>
      </c>
      <c r="K430" s="25">
        <v>3.6614226792161064</v>
      </c>
      <c r="L430" s="26">
        <v>6.730803985288969</v>
      </c>
      <c r="M430" s="2">
        <v>10.392226664505076</v>
      </c>
      <c r="N430" s="25">
        <v>4.67443361681042</v>
      </c>
      <c r="O430" s="26">
        <v>38.744601354047404</v>
      </c>
      <c r="P430" s="26">
        <v>3.5400023136611867</v>
      </c>
      <c r="Q430" s="26">
        <v>2.801742761028162</v>
      </c>
      <c r="R430" s="26">
        <v>11.339862212406093</v>
      </c>
      <c r="S430" s="26">
        <v>11.237667180178464</v>
      </c>
      <c r="T430" s="26">
        <v>21.197485955538685</v>
      </c>
      <c r="U430" s="26">
        <v>3.1103864353305912</v>
      </c>
      <c r="V430" s="2">
        <v>96.64596273347016</v>
      </c>
      <c r="W430" s="27">
        <v>125.00523021120517</v>
      </c>
      <c r="X430" s="28">
        <v>12.35178777154087</v>
      </c>
      <c r="Y430" s="4">
        <v>137.35701798274604</v>
      </c>
    </row>
    <row r="431" spans="1:25" ht="15">
      <c r="A431" s="36">
        <v>2017</v>
      </c>
      <c r="B431" s="37">
        <v>5</v>
      </c>
      <c r="C431" s="37" t="s">
        <v>71</v>
      </c>
      <c r="D431" s="37" t="s">
        <v>72</v>
      </c>
      <c r="E431" s="34" t="s">
        <v>240</v>
      </c>
      <c r="F431" s="37" t="s">
        <v>73</v>
      </c>
      <c r="G431" s="38" t="s">
        <v>92</v>
      </c>
      <c r="H431" s="25">
        <v>45.87503990614919</v>
      </c>
      <c r="I431" s="26">
        <v>0.7572141908704708</v>
      </c>
      <c r="J431" s="2">
        <v>46.63225409701966</v>
      </c>
      <c r="K431" s="25">
        <v>81.85351255308794</v>
      </c>
      <c r="L431" s="26">
        <v>41.69510810379654</v>
      </c>
      <c r="M431" s="2">
        <v>123.54862065688448</v>
      </c>
      <c r="N431" s="25">
        <v>22.98628736739193</v>
      </c>
      <c r="O431" s="26">
        <v>118.47599575534066</v>
      </c>
      <c r="P431" s="26">
        <v>13.328967166900918</v>
      </c>
      <c r="Q431" s="26">
        <v>15.269022895849703</v>
      </c>
      <c r="R431" s="26">
        <v>46.55925256908035</v>
      </c>
      <c r="S431" s="26">
        <v>47.05708589591099</v>
      </c>
      <c r="T431" s="26">
        <v>78.92966868578871</v>
      </c>
      <c r="U431" s="26">
        <v>12.489648056906566</v>
      </c>
      <c r="V431" s="2">
        <v>355.09512339570944</v>
      </c>
      <c r="W431" s="27">
        <v>525.2759981496135</v>
      </c>
      <c r="X431" s="28">
        <v>51.902598084869986</v>
      </c>
      <c r="Y431" s="4">
        <v>577.1785962344835</v>
      </c>
    </row>
    <row r="432" spans="1:25" ht="15">
      <c r="A432" s="36">
        <v>2017</v>
      </c>
      <c r="B432" s="37">
        <v>5</v>
      </c>
      <c r="C432" s="37" t="s">
        <v>93</v>
      </c>
      <c r="D432" s="37" t="s">
        <v>94</v>
      </c>
      <c r="E432" s="34" t="s">
        <v>241</v>
      </c>
      <c r="F432" s="37" t="s">
        <v>95</v>
      </c>
      <c r="G432" s="38" t="s">
        <v>96</v>
      </c>
      <c r="H432" s="25">
        <v>4.704792853197379</v>
      </c>
      <c r="I432" s="26">
        <v>0.11104129265161866</v>
      </c>
      <c r="J432" s="2">
        <v>4.8158341458489975</v>
      </c>
      <c r="K432" s="25">
        <v>0.4367305916823778</v>
      </c>
      <c r="L432" s="26">
        <v>1.4672295289095876</v>
      </c>
      <c r="M432" s="2">
        <v>1.9039601205919654</v>
      </c>
      <c r="N432" s="25">
        <v>2.702582182035058</v>
      </c>
      <c r="O432" s="26">
        <v>1.774205249613142</v>
      </c>
      <c r="P432" s="26">
        <v>0.3821007542495052</v>
      </c>
      <c r="Q432" s="26">
        <v>0.2952434945968351</v>
      </c>
      <c r="R432" s="26">
        <v>2.3646962417318362</v>
      </c>
      <c r="S432" s="26">
        <v>1.6804340489103837</v>
      </c>
      <c r="T432" s="26">
        <v>5.342931965674836</v>
      </c>
      <c r="U432" s="26">
        <v>0.4126549640996131</v>
      </c>
      <c r="V432" s="2">
        <v>14.954814998479716</v>
      </c>
      <c r="W432" s="27">
        <v>21.67460926492068</v>
      </c>
      <c r="X432" s="28">
        <v>2.1416713744221236</v>
      </c>
      <c r="Y432" s="4">
        <v>23.816280639342803</v>
      </c>
    </row>
    <row r="433" spans="1:25" ht="15">
      <c r="A433" s="36">
        <v>2017</v>
      </c>
      <c r="B433" s="37">
        <v>5</v>
      </c>
      <c r="C433" s="37" t="s">
        <v>93</v>
      </c>
      <c r="D433" s="37" t="s">
        <v>97</v>
      </c>
      <c r="E433" s="34" t="s">
        <v>242</v>
      </c>
      <c r="F433" s="37" t="s">
        <v>95</v>
      </c>
      <c r="G433" s="38" t="s">
        <v>98</v>
      </c>
      <c r="H433" s="25">
        <v>41.70792048089733</v>
      </c>
      <c r="I433" s="26">
        <v>0</v>
      </c>
      <c r="J433" s="2">
        <v>41.70792048089733</v>
      </c>
      <c r="K433" s="25">
        <v>1.0075538082265942</v>
      </c>
      <c r="L433" s="26">
        <v>7.282884345356047</v>
      </c>
      <c r="M433" s="2">
        <v>8.290438153582642</v>
      </c>
      <c r="N433" s="25">
        <v>12.388973893122822</v>
      </c>
      <c r="O433" s="26">
        <v>4.607743534698697</v>
      </c>
      <c r="P433" s="26">
        <v>1.324402187671753</v>
      </c>
      <c r="Q433" s="26">
        <v>1.3420203417196435</v>
      </c>
      <c r="R433" s="26">
        <v>6.771576569093739</v>
      </c>
      <c r="S433" s="26">
        <v>5.147401980012978</v>
      </c>
      <c r="T433" s="26">
        <v>9.287296514356726</v>
      </c>
      <c r="U433" s="26">
        <v>1.312058904961371</v>
      </c>
      <c r="V433" s="2">
        <v>42.18137830083139</v>
      </c>
      <c r="W433" s="27">
        <v>92.17973693531135</v>
      </c>
      <c r="X433" s="28">
        <v>9.108288757915714</v>
      </c>
      <c r="Y433" s="4">
        <v>101.28802569322707</v>
      </c>
    </row>
    <row r="434" spans="1:25" ht="15">
      <c r="A434" s="36">
        <v>2017</v>
      </c>
      <c r="B434" s="37">
        <v>5</v>
      </c>
      <c r="C434" s="37" t="s">
        <v>93</v>
      </c>
      <c r="D434" s="37" t="s">
        <v>97</v>
      </c>
      <c r="E434" s="34" t="s">
        <v>243</v>
      </c>
      <c r="F434" s="37" t="s">
        <v>95</v>
      </c>
      <c r="G434" s="38" t="s">
        <v>99</v>
      </c>
      <c r="H434" s="25">
        <v>12.343746951632305</v>
      </c>
      <c r="I434" s="26">
        <v>0</v>
      </c>
      <c r="J434" s="2">
        <v>12.343746951632305</v>
      </c>
      <c r="K434" s="25">
        <v>1.0068715550862422</v>
      </c>
      <c r="L434" s="26">
        <v>3.3194677583933156</v>
      </c>
      <c r="M434" s="2">
        <v>4.326339313479558</v>
      </c>
      <c r="N434" s="25">
        <v>1.3544350262421714</v>
      </c>
      <c r="O434" s="26">
        <v>4.266201890401368</v>
      </c>
      <c r="P434" s="26">
        <v>1.1381779339619738</v>
      </c>
      <c r="Q434" s="26">
        <v>0.9778598972445888</v>
      </c>
      <c r="R434" s="26">
        <v>7.223625074894973</v>
      </c>
      <c r="S434" s="26">
        <v>4.612546391882528</v>
      </c>
      <c r="T434" s="26">
        <v>13.537312434041523</v>
      </c>
      <c r="U434" s="26">
        <v>1.6084202250086306</v>
      </c>
      <c r="V434" s="2">
        <v>34.71850016714922</v>
      </c>
      <c r="W434" s="27">
        <v>51.388586432261086</v>
      </c>
      <c r="X434" s="28">
        <v>5.077713725100036</v>
      </c>
      <c r="Y434" s="4">
        <v>56.46630015736112</v>
      </c>
    </row>
    <row r="435" spans="1:25" ht="15">
      <c r="A435" s="36">
        <v>2017</v>
      </c>
      <c r="B435" s="37">
        <v>5</v>
      </c>
      <c r="C435" s="37" t="s">
        <v>93</v>
      </c>
      <c r="D435" s="37" t="s">
        <v>97</v>
      </c>
      <c r="E435" s="34" t="s">
        <v>244</v>
      </c>
      <c r="F435" s="37" t="s">
        <v>95</v>
      </c>
      <c r="G435" s="38" t="s">
        <v>100</v>
      </c>
      <c r="H435" s="25">
        <v>8.029533873982379</v>
      </c>
      <c r="I435" s="26">
        <v>18.845501529002682</v>
      </c>
      <c r="J435" s="2">
        <v>26.87503540298506</v>
      </c>
      <c r="K435" s="25">
        <v>2.685105693491832</v>
      </c>
      <c r="L435" s="26">
        <v>3.0430509519363325</v>
      </c>
      <c r="M435" s="2">
        <v>5.7281566454281645</v>
      </c>
      <c r="N435" s="25">
        <v>1.5970222127075717</v>
      </c>
      <c r="O435" s="26">
        <v>8.281482755623541</v>
      </c>
      <c r="P435" s="26">
        <v>2.8386228601968275</v>
      </c>
      <c r="Q435" s="26">
        <v>2.296123291082074</v>
      </c>
      <c r="R435" s="26">
        <v>10.949769401520612</v>
      </c>
      <c r="S435" s="26">
        <v>8.9261951287039</v>
      </c>
      <c r="T435" s="26">
        <v>13.783809349750388</v>
      </c>
      <c r="U435" s="26">
        <v>3.743304340285439</v>
      </c>
      <c r="V435" s="2">
        <v>52.41621051279116</v>
      </c>
      <c r="W435" s="27">
        <v>85.01940256120437</v>
      </c>
      <c r="X435" s="28">
        <v>8.40077844965972</v>
      </c>
      <c r="Y435" s="4">
        <v>93.4201810108641</v>
      </c>
    </row>
    <row r="436" spans="1:25" ht="15">
      <c r="A436" s="36">
        <v>2017</v>
      </c>
      <c r="B436" s="37">
        <v>5</v>
      </c>
      <c r="C436" s="37" t="s">
        <v>93</v>
      </c>
      <c r="D436" s="37" t="s">
        <v>97</v>
      </c>
      <c r="E436" s="34" t="s">
        <v>245</v>
      </c>
      <c r="F436" s="37" t="s">
        <v>95</v>
      </c>
      <c r="G436" s="38" t="s">
        <v>101</v>
      </c>
      <c r="H436" s="25">
        <v>37.552885055944884</v>
      </c>
      <c r="I436" s="26">
        <v>0.4128492085472999</v>
      </c>
      <c r="J436" s="2">
        <v>37.965734264492184</v>
      </c>
      <c r="K436" s="25">
        <v>3.468382171470462</v>
      </c>
      <c r="L436" s="26">
        <v>5.430775830198752</v>
      </c>
      <c r="M436" s="2">
        <v>8.899158001669214</v>
      </c>
      <c r="N436" s="25">
        <v>4.284969113489083</v>
      </c>
      <c r="O436" s="26">
        <v>10.527536242200975</v>
      </c>
      <c r="P436" s="26">
        <v>2.9273916131071105</v>
      </c>
      <c r="Q436" s="26">
        <v>2.4857365175670907</v>
      </c>
      <c r="R436" s="26">
        <v>10.5826498299955</v>
      </c>
      <c r="S436" s="26">
        <v>7.884447753691224</v>
      </c>
      <c r="T436" s="26">
        <v>17.387272603153324</v>
      </c>
      <c r="U436" s="26">
        <v>2.3435393334405745</v>
      </c>
      <c r="V436" s="2">
        <v>58.42341056129706</v>
      </c>
      <c r="W436" s="27">
        <v>105.28830282745847</v>
      </c>
      <c r="X436" s="28">
        <v>10.403549721229973</v>
      </c>
      <c r="Y436" s="4">
        <v>115.69185254868844</v>
      </c>
    </row>
    <row r="437" spans="1:25" ht="15">
      <c r="A437" s="36">
        <v>2017</v>
      </c>
      <c r="B437" s="37">
        <v>5</v>
      </c>
      <c r="C437" s="37" t="s">
        <v>93</v>
      </c>
      <c r="D437" s="37" t="s">
        <v>94</v>
      </c>
      <c r="E437" s="34" t="s">
        <v>246</v>
      </c>
      <c r="F437" s="37" t="s">
        <v>95</v>
      </c>
      <c r="G437" s="38" t="s">
        <v>102</v>
      </c>
      <c r="H437" s="25">
        <v>35.9660344731293</v>
      </c>
      <c r="I437" s="26">
        <v>0</v>
      </c>
      <c r="J437" s="2">
        <v>35.9660344731293</v>
      </c>
      <c r="K437" s="25">
        <v>1.8821278055721986</v>
      </c>
      <c r="L437" s="26">
        <v>10.774649368622377</v>
      </c>
      <c r="M437" s="2">
        <v>12.656777174194575</v>
      </c>
      <c r="N437" s="25">
        <v>1.996900078139689</v>
      </c>
      <c r="O437" s="26">
        <v>29.346797528596166</v>
      </c>
      <c r="P437" s="26">
        <v>4.5092748779136915</v>
      </c>
      <c r="Q437" s="26">
        <v>3.614626043474866</v>
      </c>
      <c r="R437" s="26">
        <v>17.043033899544085</v>
      </c>
      <c r="S437" s="26">
        <v>12.405950035739142</v>
      </c>
      <c r="T437" s="26">
        <v>26.972123479745147</v>
      </c>
      <c r="U437" s="26">
        <v>3.8497388818600102</v>
      </c>
      <c r="V437" s="2">
        <v>99.73821871936536</v>
      </c>
      <c r="W437" s="27">
        <v>148.36103036668925</v>
      </c>
      <c r="X437" s="28">
        <v>14.659574951559328</v>
      </c>
      <c r="Y437" s="4">
        <v>163.02060531824858</v>
      </c>
    </row>
    <row r="438" spans="1:25" ht="15">
      <c r="A438" s="36">
        <v>2017</v>
      </c>
      <c r="B438" s="37">
        <v>5</v>
      </c>
      <c r="C438" s="37" t="s">
        <v>93</v>
      </c>
      <c r="D438" s="37" t="s">
        <v>94</v>
      </c>
      <c r="E438" s="34" t="s">
        <v>247</v>
      </c>
      <c r="F438" s="37" t="s">
        <v>95</v>
      </c>
      <c r="G438" s="38" t="s">
        <v>103</v>
      </c>
      <c r="H438" s="25">
        <v>73.82205874281546</v>
      </c>
      <c r="I438" s="26">
        <v>0</v>
      </c>
      <c r="J438" s="2">
        <v>73.82205874281546</v>
      </c>
      <c r="K438" s="25">
        <v>5.3437418752691865</v>
      </c>
      <c r="L438" s="26">
        <v>15.329020779803356</v>
      </c>
      <c r="M438" s="2">
        <v>20.672762655072543</v>
      </c>
      <c r="N438" s="25">
        <v>11.65641628957084</v>
      </c>
      <c r="O438" s="26">
        <v>39.172264124930486</v>
      </c>
      <c r="P438" s="26">
        <v>7.10224739396666</v>
      </c>
      <c r="Q438" s="26">
        <v>6.234243542253545</v>
      </c>
      <c r="R438" s="26">
        <v>21.835257977717017</v>
      </c>
      <c r="S438" s="26">
        <v>18.617580915196747</v>
      </c>
      <c r="T438" s="26">
        <v>35.38240763632575</v>
      </c>
      <c r="U438" s="26">
        <v>6.08659358005259</v>
      </c>
      <c r="V438" s="2">
        <v>146.0866802828195</v>
      </c>
      <c r="W438" s="27">
        <v>240.5815016807075</v>
      </c>
      <c r="X438" s="28">
        <v>23.771889606647658</v>
      </c>
      <c r="Y438" s="4">
        <v>264.3533912873552</v>
      </c>
    </row>
    <row r="439" spans="1:25" ht="15">
      <c r="A439" s="36">
        <v>2017</v>
      </c>
      <c r="B439" s="37">
        <v>5</v>
      </c>
      <c r="C439" s="37" t="s">
        <v>93</v>
      </c>
      <c r="D439" s="37" t="s">
        <v>97</v>
      </c>
      <c r="E439" s="34" t="s">
        <v>248</v>
      </c>
      <c r="F439" s="37" t="s">
        <v>95</v>
      </c>
      <c r="G439" s="38" t="s">
        <v>104</v>
      </c>
      <c r="H439" s="25">
        <v>100.29765296459922</v>
      </c>
      <c r="I439" s="26">
        <v>0</v>
      </c>
      <c r="J439" s="2">
        <v>100.29765296459922</v>
      </c>
      <c r="K439" s="25">
        <v>9.011132140716663</v>
      </c>
      <c r="L439" s="26">
        <v>8.989638414464173</v>
      </c>
      <c r="M439" s="2">
        <v>18.000770555180836</v>
      </c>
      <c r="N439" s="25">
        <v>4.795060404381583</v>
      </c>
      <c r="O439" s="26">
        <v>14.799861514612207</v>
      </c>
      <c r="P439" s="26">
        <v>3.915916624809188</v>
      </c>
      <c r="Q439" s="26">
        <v>2.889987545105674</v>
      </c>
      <c r="R439" s="26">
        <v>18.484770605717042</v>
      </c>
      <c r="S439" s="26">
        <v>11.538836410958668</v>
      </c>
      <c r="T439" s="26">
        <v>20.720248838482938</v>
      </c>
      <c r="U439" s="26">
        <v>5.218088503275587</v>
      </c>
      <c r="V439" s="2">
        <v>82.36258373210414</v>
      </c>
      <c r="W439" s="27">
        <v>200.6610072518842</v>
      </c>
      <c r="X439" s="28">
        <v>19.82733149323869</v>
      </c>
      <c r="Y439" s="4">
        <v>220.4883387451229</v>
      </c>
    </row>
    <row r="440" spans="1:25" ht="15">
      <c r="A440" s="36">
        <v>2017</v>
      </c>
      <c r="B440" s="37">
        <v>5</v>
      </c>
      <c r="C440" s="37" t="s">
        <v>93</v>
      </c>
      <c r="D440" s="37" t="s">
        <v>94</v>
      </c>
      <c r="E440" s="34" t="s">
        <v>249</v>
      </c>
      <c r="F440" s="37" t="s">
        <v>95</v>
      </c>
      <c r="G440" s="38" t="s">
        <v>105</v>
      </c>
      <c r="H440" s="25">
        <v>28.123057211776676</v>
      </c>
      <c r="I440" s="26">
        <v>0.36586683226723693</v>
      </c>
      <c r="J440" s="2">
        <v>28.488924044043912</v>
      </c>
      <c r="K440" s="25">
        <v>1.2089498785206356</v>
      </c>
      <c r="L440" s="26">
        <v>16.443694581785778</v>
      </c>
      <c r="M440" s="2">
        <v>17.652644460306412</v>
      </c>
      <c r="N440" s="25">
        <v>4.588553768046234</v>
      </c>
      <c r="O440" s="26">
        <v>27.838188456294947</v>
      </c>
      <c r="P440" s="26">
        <v>6.194172999022329</v>
      </c>
      <c r="Q440" s="26">
        <v>6.569690999238661</v>
      </c>
      <c r="R440" s="26">
        <v>26.124438997392332</v>
      </c>
      <c r="S440" s="26">
        <v>16.231995250857032</v>
      </c>
      <c r="T440" s="26">
        <v>36.37824033815663</v>
      </c>
      <c r="U440" s="26">
        <v>6.6594704904050355</v>
      </c>
      <c r="V440" s="2">
        <v>130.58445526562414</v>
      </c>
      <c r="W440" s="27">
        <v>176.72602376997446</v>
      </c>
      <c r="X440" s="28">
        <v>17.462326706296004</v>
      </c>
      <c r="Y440" s="4">
        <v>194.18835047627047</v>
      </c>
    </row>
    <row r="441" spans="1:25" ht="15">
      <c r="A441" s="36">
        <v>2017</v>
      </c>
      <c r="B441" s="37">
        <v>5</v>
      </c>
      <c r="C441" s="37" t="s">
        <v>93</v>
      </c>
      <c r="D441" s="37" t="s">
        <v>97</v>
      </c>
      <c r="E441" s="34" t="s">
        <v>250</v>
      </c>
      <c r="F441" s="37" t="s">
        <v>95</v>
      </c>
      <c r="G441" s="38" t="s">
        <v>106</v>
      </c>
      <c r="H441" s="25">
        <v>11.8264735251941</v>
      </c>
      <c r="I441" s="26">
        <v>0</v>
      </c>
      <c r="J441" s="2">
        <v>11.8264735251941</v>
      </c>
      <c r="K441" s="25">
        <v>0.7181329293415805</v>
      </c>
      <c r="L441" s="26">
        <v>3.410414062301734</v>
      </c>
      <c r="M441" s="2">
        <v>4.128546991643314</v>
      </c>
      <c r="N441" s="25">
        <v>9.53379687037517</v>
      </c>
      <c r="O441" s="26">
        <v>6.127488129493488</v>
      </c>
      <c r="P441" s="26">
        <v>0.9538838505854794</v>
      </c>
      <c r="Q441" s="26">
        <v>0.6926449204126602</v>
      </c>
      <c r="R441" s="26">
        <v>4.149114358634627</v>
      </c>
      <c r="S441" s="26">
        <v>3.5635561091124544</v>
      </c>
      <c r="T441" s="26">
        <v>7.640579057289709</v>
      </c>
      <c r="U441" s="26">
        <v>1.0143896575783131</v>
      </c>
      <c r="V441" s="2">
        <v>33.67537661170511</v>
      </c>
      <c r="W441" s="27">
        <v>49.630397128542526</v>
      </c>
      <c r="X441" s="28">
        <v>4.9039868158246795</v>
      </c>
      <c r="Y441" s="4">
        <v>54.53438394436721</v>
      </c>
    </row>
    <row r="442" spans="1:25" ht="15">
      <c r="A442" s="36">
        <v>2017</v>
      </c>
      <c r="B442" s="37">
        <v>5</v>
      </c>
      <c r="C442" s="37" t="s">
        <v>93</v>
      </c>
      <c r="D442" s="37" t="s">
        <v>97</v>
      </c>
      <c r="E442" s="34" t="s">
        <v>251</v>
      </c>
      <c r="F442" s="37" t="s">
        <v>95</v>
      </c>
      <c r="G442" s="38" t="s">
        <v>107</v>
      </c>
      <c r="H442" s="25">
        <v>18.429594517065045</v>
      </c>
      <c r="I442" s="26">
        <v>0.23437662589427433</v>
      </c>
      <c r="J442" s="2">
        <v>18.66397114295932</v>
      </c>
      <c r="K442" s="25">
        <v>1.3583158834251687</v>
      </c>
      <c r="L442" s="26">
        <v>3.827793858667002</v>
      </c>
      <c r="M442" s="2">
        <v>5.186109742092171</v>
      </c>
      <c r="N442" s="25">
        <v>1.5094971482945583</v>
      </c>
      <c r="O442" s="26">
        <v>4.96807983747422</v>
      </c>
      <c r="P442" s="26">
        <v>1.7541950545293548</v>
      </c>
      <c r="Q442" s="26">
        <v>1.4918140164309779</v>
      </c>
      <c r="R442" s="26">
        <v>9.9369677793523</v>
      </c>
      <c r="S442" s="26">
        <v>4.777484820949128</v>
      </c>
      <c r="T442" s="26">
        <v>10.750022127884021</v>
      </c>
      <c r="U442" s="26">
        <v>2.096019923853404</v>
      </c>
      <c r="V442" s="2">
        <v>37.283996186282955</v>
      </c>
      <c r="W442" s="27">
        <v>61.134077071334445</v>
      </c>
      <c r="X442" s="28">
        <v>6.040666177240425</v>
      </c>
      <c r="Y442" s="4">
        <v>67.17474324857487</v>
      </c>
    </row>
    <row r="443" spans="1:25" ht="15">
      <c r="A443" s="36">
        <v>2017</v>
      </c>
      <c r="B443" s="37">
        <v>5</v>
      </c>
      <c r="C443" s="37" t="s">
        <v>93</v>
      </c>
      <c r="D443" s="37" t="s">
        <v>97</v>
      </c>
      <c r="E443" s="34" t="s">
        <v>252</v>
      </c>
      <c r="F443" s="37" t="s">
        <v>95</v>
      </c>
      <c r="G443" s="38" t="s">
        <v>108</v>
      </c>
      <c r="H443" s="25">
        <v>25.932739669600597</v>
      </c>
      <c r="I443" s="26">
        <v>0.2612140118885513</v>
      </c>
      <c r="J443" s="2">
        <v>26.19395368148915</v>
      </c>
      <c r="K443" s="25">
        <v>0.7945708556616048</v>
      </c>
      <c r="L443" s="26">
        <v>7.582695237983951</v>
      </c>
      <c r="M443" s="2">
        <v>8.377266093645556</v>
      </c>
      <c r="N443" s="25">
        <v>2.1067825588974216</v>
      </c>
      <c r="O443" s="26">
        <v>8.41132006654887</v>
      </c>
      <c r="P443" s="26">
        <v>2.755168058137763</v>
      </c>
      <c r="Q443" s="26">
        <v>7.347545776801932</v>
      </c>
      <c r="R443" s="26">
        <v>12.979585774155895</v>
      </c>
      <c r="S443" s="26">
        <v>8.055670519790207</v>
      </c>
      <c r="T443" s="26">
        <v>18.15535180602004</v>
      </c>
      <c r="U443" s="26">
        <v>2.6391396630945487</v>
      </c>
      <c r="V443" s="2">
        <v>62.45042264889856</v>
      </c>
      <c r="W443" s="27">
        <v>97.02164242403327</v>
      </c>
      <c r="X443" s="28">
        <v>9.58672195342592</v>
      </c>
      <c r="Y443" s="4">
        <v>106.6083643774592</v>
      </c>
    </row>
    <row r="444" spans="1:25" ht="15">
      <c r="A444" s="36">
        <v>2017</v>
      </c>
      <c r="B444" s="37">
        <v>5</v>
      </c>
      <c r="C444" s="37" t="s">
        <v>93</v>
      </c>
      <c r="D444" s="37" t="s">
        <v>97</v>
      </c>
      <c r="E444" s="34" t="s">
        <v>253</v>
      </c>
      <c r="F444" s="37" t="s">
        <v>95</v>
      </c>
      <c r="G444" s="38" t="s">
        <v>109</v>
      </c>
      <c r="H444" s="25">
        <v>6.110983334557988</v>
      </c>
      <c r="I444" s="26">
        <v>0.07250499267518062</v>
      </c>
      <c r="J444" s="2">
        <v>6.183488327233168</v>
      </c>
      <c r="K444" s="25">
        <v>0.48455023043311896</v>
      </c>
      <c r="L444" s="26">
        <v>2.436541040100544</v>
      </c>
      <c r="M444" s="2">
        <v>2.9210912705336627</v>
      </c>
      <c r="N444" s="25">
        <v>1.9387532555792422</v>
      </c>
      <c r="O444" s="26">
        <v>6.347949670024163</v>
      </c>
      <c r="P444" s="26">
        <v>1.0212781361319272</v>
      </c>
      <c r="Q444" s="26">
        <v>0.4839735402063152</v>
      </c>
      <c r="R444" s="26">
        <v>7.190715395976179</v>
      </c>
      <c r="S444" s="26">
        <v>2.800611609568388</v>
      </c>
      <c r="T444" s="26">
        <v>4.892629617004591</v>
      </c>
      <c r="U444" s="26">
        <v>0.7657883085688354</v>
      </c>
      <c r="V444" s="2">
        <v>25.441641857085703</v>
      </c>
      <c r="W444" s="27">
        <v>34.546221454852535</v>
      </c>
      <c r="X444" s="28">
        <v>3.413517654525054</v>
      </c>
      <c r="Y444" s="4">
        <v>37.95973910937759</v>
      </c>
    </row>
    <row r="445" spans="1:25" ht="15">
      <c r="A445" s="36">
        <v>2017</v>
      </c>
      <c r="B445" s="37">
        <v>5</v>
      </c>
      <c r="C445" s="37" t="s">
        <v>93</v>
      </c>
      <c r="D445" s="37" t="s">
        <v>94</v>
      </c>
      <c r="E445" s="34" t="s">
        <v>254</v>
      </c>
      <c r="F445" s="37" t="s">
        <v>95</v>
      </c>
      <c r="G445" s="38" t="s">
        <v>110</v>
      </c>
      <c r="H445" s="25">
        <v>19.40933912799725</v>
      </c>
      <c r="I445" s="26">
        <v>0</v>
      </c>
      <c r="J445" s="2">
        <v>19.40933912799725</v>
      </c>
      <c r="K445" s="25">
        <v>3.283146484680761</v>
      </c>
      <c r="L445" s="26">
        <v>3.1210869336063554</v>
      </c>
      <c r="M445" s="2">
        <v>6.404233418287117</v>
      </c>
      <c r="N445" s="25">
        <v>2.4070082367422065</v>
      </c>
      <c r="O445" s="26">
        <v>8.675877113743775</v>
      </c>
      <c r="P445" s="26">
        <v>2.334386615406296</v>
      </c>
      <c r="Q445" s="26">
        <v>2.026241696664117</v>
      </c>
      <c r="R445" s="26">
        <v>8.165042256409837</v>
      </c>
      <c r="S445" s="26">
        <v>6.716412342896447</v>
      </c>
      <c r="T445" s="26">
        <v>17.872914867148527</v>
      </c>
      <c r="U445" s="26">
        <v>1.7942830908442418</v>
      </c>
      <c r="V445" s="2">
        <v>49.99205288831985</v>
      </c>
      <c r="W445" s="27">
        <v>75.80562543460421</v>
      </c>
      <c r="X445" s="28">
        <v>7.49036463847798</v>
      </c>
      <c r="Y445" s="4">
        <v>83.2959900730822</v>
      </c>
    </row>
    <row r="446" spans="1:25" ht="15">
      <c r="A446" s="36">
        <v>2017</v>
      </c>
      <c r="B446" s="37">
        <v>5</v>
      </c>
      <c r="C446" s="37" t="s">
        <v>93</v>
      </c>
      <c r="D446" s="37" t="s">
        <v>97</v>
      </c>
      <c r="E446" s="34" t="s">
        <v>255</v>
      </c>
      <c r="F446" s="37" t="s">
        <v>95</v>
      </c>
      <c r="G446" s="38" t="s">
        <v>111</v>
      </c>
      <c r="H446" s="25">
        <v>26.797083440846418</v>
      </c>
      <c r="I446" s="26">
        <v>0.7567824294344696</v>
      </c>
      <c r="J446" s="2">
        <v>27.553865870280887</v>
      </c>
      <c r="K446" s="25">
        <v>4.246607440986994</v>
      </c>
      <c r="L446" s="26">
        <v>3.4642587081207052</v>
      </c>
      <c r="M446" s="2">
        <v>7.710866149107699</v>
      </c>
      <c r="N446" s="25">
        <v>1.535866250363924</v>
      </c>
      <c r="O446" s="26">
        <v>6.30804836574645</v>
      </c>
      <c r="P446" s="26">
        <v>2.775898394058883</v>
      </c>
      <c r="Q446" s="26">
        <v>2.398573638608163</v>
      </c>
      <c r="R446" s="26">
        <v>13.324155663483898</v>
      </c>
      <c r="S446" s="26">
        <v>7.068500839680351</v>
      </c>
      <c r="T446" s="26">
        <v>18.867316713003344</v>
      </c>
      <c r="U446" s="26">
        <v>2.2283002667715515</v>
      </c>
      <c r="V446" s="2">
        <v>54.50653656588697</v>
      </c>
      <c r="W446" s="27">
        <v>89.77126858527555</v>
      </c>
      <c r="X446" s="28">
        <v>8.87031077409575</v>
      </c>
      <c r="Y446" s="4">
        <v>98.64157935937129</v>
      </c>
    </row>
    <row r="447" spans="1:25" ht="15">
      <c r="A447" s="36">
        <v>2017</v>
      </c>
      <c r="B447" s="37">
        <v>5</v>
      </c>
      <c r="C447" s="37" t="s">
        <v>93</v>
      </c>
      <c r="D447" s="37" t="s">
        <v>97</v>
      </c>
      <c r="E447" s="34" t="s">
        <v>256</v>
      </c>
      <c r="F447" s="37" t="s">
        <v>95</v>
      </c>
      <c r="G447" s="38" t="s">
        <v>112</v>
      </c>
      <c r="H447" s="25">
        <v>16.305743160086852</v>
      </c>
      <c r="I447" s="26">
        <v>0</v>
      </c>
      <c r="J447" s="2">
        <v>16.305743160086852</v>
      </c>
      <c r="K447" s="25">
        <v>2.1465954051859986</v>
      </c>
      <c r="L447" s="26">
        <v>12.273544284158605</v>
      </c>
      <c r="M447" s="2">
        <v>14.420139689344603</v>
      </c>
      <c r="N447" s="25">
        <v>3.0115659324882533</v>
      </c>
      <c r="O447" s="26">
        <v>46.05835209643554</v>
      </c>
      <c r="P447" s="26">
        <v>5.400221814214504</v>
      </c>
      <c r="Q447" s="26">
        <v>3.329653718751944</v>
      </c>
      <c r="R447" s="26">
        <v>44.674974281983665</v>
      </c>
      <c r="S447" s="26">
        <v>14.822253928769538</v>
      </c>
      <c r="T447" s="26">
        <v>17.93699214667286</v>
      </c>
      <c r="U447" s="26">
        <v>3.602753207513714</v>
      </c>
      <c r="V447" s="2">
        <v>138.8364523858375</v>
      </c>
      <c r="W447" s="27">
        <v>169.56233523526896</v>
      </c>
      <c r="X447" s="28">
        <v>16.754484529291577</v>
      </c>
      <c r="Y447" s="4">
        <v>186.31681976456053</v>
      </c>
    </row>
    <row r="448" spans="1:25" ht="15">
      <c r="A448" s="36">
        <v>2017</v>
      </c>
      <c r="B448" s="37">
        <v>5</v>
      </c>
      <c r="C448" s="37" t="s">
        <v>93</v>
      </c>
      <c r="D448" s="37" t="s">
        <v>97</v>
      </c>
      <c r="E448" s="34" t="s">
        <v>257</v>
      </c>
      <c r="F448" s="37" t="s">
        <v>95</v>
      </c>
      <c r="G448" s="38" t="s">
        <v>113</v>
      </c>
      <c r="H448" s="25">
        <v>26.107928517050844</v>
      </c>
      <c r="I448" s="26">
        <v>1.328254731596214</v>
      </c>
      <c r="J448" s="2">
        <v>27.43618324864706</v>
      </c>
      <c r="K448" s="25">
        <v>6.02180936388687</v>
      </c>
      <c r="L448" s="26">
        <v>19.081011730956142</v>
      </c>
      <c r="M448" s="2">
        <v>25.102821094843012</v>
      </c>
      <c r="N448" s="25">
        <v>9.967414218762425</v>
      </c>
      <c r="O448" s="26">
        <v>86.32114252291125</v>
      </c>
      <c r="P448" s="26">
        <v>8.49730375345033</v>
      </c>
      <c r="Q448" s="26">
        <v>5.041002941628422</v>
      </c>
      <c r="R448" s="26">
        <v>45.0042781283741</v>
      </c>
      <c r="S448" s="26">
        <v>28.256446386477858</v>
      </c>
      <c r="T448" s="26">
        <v>57.44941127018262</v>
      </c>
      <c r="U448" s="26">
        <v>8.692467311606936</v>
      </c>
      <c r="V448" s="2">
        <v>249.22890153370915</v>
      </c>
      <c r="W448" s="27">
        <v>301.7679058771992</v>
      </c>
      <c r="X448" s="28">
        <v>29.817740979175298</v>
      </c>
      <c r="Y448" s="4">
        <v>331.5856468563745</v>
      </c>
    </row>
    <row r="449" spans="1:25" ht="15">
      <c r="A449" s="36">
        <v>2017</v>
      </c>
      <c r="B449" s="37">
        <v>5</v>
      </c>
      <c r="C449" s="37" t="s">
        <v>93</v>
      </c>
      <c r="D449" s="37" t="s">
        <v>97</v>
      </c>
      <c r="E449" s="34" t="s">
        <v>258</v>
      </c>
      <c r="F449" s="37" t="s">
        <v>95</v>
      </c>
      <c r="G449" s="38" t="s">
        <v>114</v>
      </c>
      <c r="H449" s="25">
        <v>18.66662058291668</v>
      </c>
      <c r="I449" s="26">
        <v>0.9622869212928897</v>
      </c>
      <c r="J449" s="2">
        <v>19.628907504209568</v>
      </c>
      <c r="K449" s="25">
        <v>3.8272401637768825</v>
      </c>
      <c r="L449" s="26">
        <v>8.965804948277043</v>
      </c>
      <c r="M449" s="2">
        <v>12.793045112053925</v>
      </c>
      <c r="N449" s="25">
        <v>7.199130037120476</v>
      </c>
      <c r="O449" s="26">
        <v>34.52889732999732</v>
      </c>
      <c r="P449" s="26">
        <v>4.2965982325078</v>
      </c>
      <c r="Q449" s="26">
        <v>3.267842812953795</v>
      </c>
      <c r="R449" s="26">
        <v>26.779089402101057</v>
      </c>
      <c r="S449" s="26">
        <v>13.542772214274454</v>
      </c>
      <c r="T449" s="26">
        <v>21.781791833193175</v>
      </c>
      <c r="U449" s="26">
        <v>3.8925583953525678</v>
      </c>
      <c r="V449" s="2">
        <v>115.28841889968885</v>
      </c>
      <c r="W449" s="27">
        <v>147.71037151595235</v>
      </c>
      <c r="X449" s="28">
        <v>14.595286837294768</v>
      </c>
      <c r="Y449" s="4">
        <v>162.3056583532471</v>
      </c>
    </row>
    <row r="450" spans="1:25" ht="15">
      <c r="A450" s="36">
        <v>2017</v>
      </c>
      <c r="B450" s="37">
        <v>5</v>
      </c>
      <c r="C450" s="37" t="s">
        <v>93</v>
      </c>
      <c r="D450" s="37" t="s">
        <v>94</v>
      </c>
      <c r="E450" s="34" t="s">
        <v>259</v>
      </c>
      <c r="F450" s="37" t="s">
        <v>95</v>
      </c>
      <c r="G450" s="38" t="s">
        <v>115</v>
      </c>
      <c r="H450" s="25">
        <v>16.775183975554974</v>
      </c>
      <c r="I450" s="26">
        <v>0</v>
      </c>
      <c r="J450" s="2">
        <v>16.775183975554974</v>
      </c>
      <c r="K450" s="25">
        <v>1.9535134575746655</v>
      </c>
      <c r="L450" s="26">
        <v>3.7157694969863106</v>
      </c>
      <c r="M450" s="2">
        <v>5.669282954560976</v>
      </c>
      <c r="N450" s="25">
        <v>2.5075866718942446</v>
      </c>
      <c r="O450" s="26">
        <v>8.178824392041491</v>
      </c>
      <c r="P450" s="26">
        <v>1.7501939095199066</v>
      </c>
      <c r="Q450" s="26">
        <v>1.403258517757504</v>
      </c>
      <c r="R450" s="26">
        <v>7.5311146693367075</v>
      </c>
      <c r="S450" s="26">
        <v>5.395850760962867</v>
      </c>
      <c r="T450" s="26">
        <v>11.71077755568241</v>
      </c>
      <c r="U450" s="26">
        <v>1.5887292328244014</v>
      </c>
      <c r="V450" s="2">
        <v>40.06624488020169</v>
      </c>
      <c r="W450" s="27">
        <v>62.51071181031764</v>
      </c>
      <c r="X450" s="28">
        <v>6.176692071599344</v>
      </c>
      <c r="Y450" s="4">
        <v>68.68740388191698</v>
      </c>
    </row>
    <row r="451" spans="1:25" ht="15">
      <c r="A451" s="36">
        <v>2017</v>
      </c>
      <c r="B451" s="37">
        <v>5</v>
      </c>
      <c r="C451" s="37" t="s">
        <v>116</v>
      </c>
      <c r="D451" s="37" t="s">
        <v>117</v>
      </c>
      <c r="E451" s="34" t="s">
        <v>260</v>
      </c>
      <c r="F451" s="37" t="s">
        <v>118</v>
      </c>
      <c r="G451" s="38" t="s">
        <v>119</v>
      </c>
      <c r="H451" s="25">
        <v>85.99700601783039</v>
      </c>
      <c r="I451" s="26">
        <v>2.585611672623159</v>
      </c>
      <c r="J451" s="2">
        <v>88.58261769045355</v>
      </c>
      <c r="K451" s="25">
        <v>3.5396702935966338</v>
      </c>
      <c r="L451" s="26">
        <v>16.571430316326914</v>
      </c>
      <c r="M451" s="2">
        <v>20.111100609923547</v>
      </c>
      <c r="N451" s="25">
        <v>5.043714075218038</v>
      </c>
      <c r="O451" s="26">
        <v>20.19344001492104</v>
      </c>
      <c r="P451" s="26">
        <v>6.035402887320322</v>
      </c>
      <c r="Q451" s="26">
        <v>5.911168689897881</v>
      </c>
      <c r="R451" s="26">
        <v>30.80711016397714</v>
      </c>
      <c r="S451" s="26">
        <v>16.24586596127072</v>
      </c>
      <c r="T451" s="26">
        <v>36.47490889742692</v>
      </c>
      <c r="U451" s="26">
        <v>5.428079101796093</v>
      </c>
      <c r="V451" s="2">
        <v>126.13940383493082</v>
      </c>
      <c r="W451" s="27">
        <v>234.83312213530792</v>
      </c>
      <c r="X451" s="28">
        <v>23.203887786564398</v>
      </c>
      <c r="Y451" s="4">
        <v>258.0370099218723</v>
      </c>
    </row>
    <row r="452" spans="1:25" ht="15">
      <c r="A452" s="36">
        <v>2017</v>
      </c>
      <c r="B452" s="37">
        <v>5</v>
      </c>
      <c r="C452" s="37" t="s">
        <v>116</v>
      </c>
      <c r="D452" s="37" t="s">
        <v>120</v>
      </c>
      <c r="E452" s="34" t="s">
        <v>261</v>
      </c>
      <c r="F452" s="37" t="s">
        <v>118</v>
      </c>
      <c r="G452" s="38" t="s">
        <v>121</v>
      </c>
      <c r="H452" s="25">
        <v>8.243359865999624</v>
      </c>
      <c r="I452" s="26">
        <v>0</v>
      </c>
      <c r="J452" s="2">
        <v>8.243359865999624</v>
      </c>
      <c r="K452" s="25">
        <v>0.8883534227152827</v>
      </c>
      <c r="L452" s="26">
        <v>3.6989246568717133</v>
      </c>
      <c r="M452" s="2">
        <v>4.587278079586996</v>
      </c>
      <c r="N452" s="25">
        <v>7.243363482826113</v>
      </c>
      <c r="O452" s="26">
        <v>4.882598375368955</v>
      </c>
      <c r="P452" s="26">
        <v>1.7521533439950587</v>
      </c>
      <c r="Q452" s="26">
        <v>1.176679248270959</v>
      </c>
      <c r="R452" s="26">
        <v>8.302118691421889</v>
      </c>
      <c r="S452" s="26">
        <v>4.458593879226988</v>
      </c>
      <c r="T452" s="26">
        <v>9.363630579182468</v>
      </c>
      <c r="U452" s="26">
        <v>1.2635834354828224</v>
      </c>
      <c r="V452" s="2">
        <v>38.44263388666897</v>
      </c>
      <c r="W452" s="27">
        <v>51.27327183225559</v>
      </c>
      <c r="X452" s="28">
        <v>5.066320324306726</v>
      </c>
      <c r="Y452" s="4">
        <v>56.33959215656231</v>
      </c>
    </row>
    <row r="453" spans="1:25" ht="15">
      <c r="A453" s="36">
        <v>2017</v>
      </c>
      <c r="B453" s="37">
        <v>5</v>
      </c>
      <c r="C453" s="37" t="s">
        <v>116</v>
      </c>
      <c r="D453" s="37" t="s">
        <v>117</v>
      </c>
      <c r="E453" s="34" t="s">
        <v>262</v>
      </c>
      <c r="F453" s="37" t="s">
        <v>118</v>
      </c>
      <c r="G453" s="38" t="s">
        <v>122</v>
      </c>
      <c r="H453" s="25">
        <v>22.359451680404504</v>
      </c>
      <c r="I453" s="26">
        <v>0</v>
      </c>
      <c r="J453" s="2">
        <v>22.359451680404504</v>
      </c>
      <c r="K453" s="25">
        <v>1.6407914410456643</v>
      </c>
      <c r="L453" s="26">
        <v>4.591780163956373</v>
      </c>
      <c r="M453" s="2">
        <v>6.232571605002037</v>
      </c>
      <c r="N453" s="25">
        <v>1.780335898960378</v>
      </c>
      <c r="O453" s="26">
        <v>4.4055857856250595</v>
      </c>
      <c r="P453" s="26">
        <v>2.1825240112852105</v>
      </c>
      <c r="Q453" s="26">
        <v>2.1226655488225132</v>
      </c>
      <c r="R453" s="26">
        <v>10.820939644408597</v>
      </c>
      <c r="S453" s="26">
        <v>5.653183511549275</v>
      </c>
      <c r="T453" s="26">
        <v>15.166275476914798</v>
      </c>
      <c r="U453" s="26">
        <v>1.9811728298948843</v>
      </c>
      <c r="V453" s="2">
        <v>44.11258270463131</v>
      </c>
      <c r="W453" s="27">
        <v>72.70460599003785</v>
      </c>
      <c r="X453" s="28">
        <v>7.1839516068823155</v>
      </c>
      <c r="Y453" s="4">
        <v>79.88855759692017</v>
      </c>
    </row>
    <row r="454" spans="1:25" ht="15">
      <c r="A454" s="36">
        <v>2017</v>
      </c>
      <c r="B454" s="37">
        <v>5</v>
      </c>
      <c r="C454" s="37" t="s">
        <v>116</v>
      </c>
      <c r="D454" s="37" t="s">
        <v>123</v>
      </c>
      <c r="E454" s="34" t="s">
        <v>263</v>
      </c>
      <c r="F454" s="37" t="s">
        <v>118</v>
      </c>
      <c r="G454" s="38" t="s">
        <v>124</v>
      </c>
      <c r="H454" s="25">
        <v>13.02807820382223</v>
      </c>
      <c r="I454" s="26">
        <v>0</v>
      </c>
      <c r="J454" s="2">
        <v>13.02807820382223</v>
      </c>
      <c r="K454" s="25">
        <v>6.287570844272031</v>
      </c>
      <c r="L454" s="26">
        <v>10.414651526153472</v>
      </c>
      <c r="M454" s="2">
        <v>16.702222370425503</v>
      </c>
      <c r="N454" s="25">
        <v>18.018066686683795</v>
      </c>
      <c r="O454" s="26">
        <v>22.215335946943</v>
      </c>
      <c r="P454" s="26">
        <v>4.114045649994294</v>
      </c>
      <c r="Q454" s="26">
        <v>3.1898657475229113</v>
      </c>
      <c r="R454" s="26">
        <v>26.301558316285497</v>
      </c>
      <c r="S454" s="26">
        <v>12.697022070714686</v>
      </c>
      <c r="T454" s="26">
        <v>22.11996770858061</v>
      </c>
      <c r="U454" s="26">
        <v>3.6260408104207897</v>
      </c>
      <c r="V454" s="2">
        <v>112.28164839565555</v>
      </c>
      <c r="W454" s="27">
        <v>142.01194896990327</v>
      </c>
      <c r="X454" s="28">
        <v>14.032225062744365</v>
      </c>
      <c r="Y454" s="4">
        <v>156.04417403264765</v>
      </c>
    </row>
    <row r="455" spans="1:25" ht="15">
      <c r="A455" s="36">
        <v>2017</v>
      </c>
      <c r="B455" s="37">
        <v>5</v>
      </c>
      <c r="C455" s="37" t="s">
        <v>116</v>
      </c>
      <c r="D455" s="37" t="s">
        <v>120</v>
      </c>
      <c r="E455" s="34" t="s">
        <v>264</v>
      </c>
      <c r="F455" s="37" t="s">
        <v>118</v>
      </c>
      <c r="G455" s="38" t="s">
        <v>125</v>
      </c>
      <c r="H455" s="25">
        <v>17.295839298155776</v>
      </c>
      <c r="I455" s="26">
        <v>0</v>
      </c>
      <c r="J455" s="2">
        <v>17.295839298155776</v>
      </c>
      <c r="K455" s="25">
        <v>1.3428405294918373</v>
      </c>
      <c r="L455" s="26">
        <v>3.7168246621939773</v>
      </c>
      <c r="M455" s="2">
        <v>5.059665191685815</v>
      </c>
      <c r="N455" s="25">
        <v>19.56145092152974</v>
      </c>
      <c r="O455" s="26">
        <v>1.2764216536120847</v>
      </c>
      <c r="P455" s="26">
        <v>0.33041128103725986</v>
      </c>
      <c r="Q455" s="26">
        <v>0.3302193107578117</v>
      </c>
      <c r="R455" s="26">
        <v>3.38827468644124</v>
      </c>
      <c r="S455" s="26">
        <v>2.271069989824261</v>
      </c>
      <c r="T455" s="26">
        <v>2.5040073054936522</v>
      </c>
      <c r="U455" s="26">
        <v>0.3756903386664262</v>
      </c>
      <c r="V455" s="2">
        <v>30.037477392670592</v>
      </c>
      <c r="W455" s="27">
        <v>52.39298188251219</v>
      </c>
      <c r="X455" s="28">
        <v>5.176956985564682</v>
      </c>
      <c r="Y455" s="4">
        <v>57.56993886807687</v>
      </c>
    </row>
    <row r="456" spans="1:25" ht="15">
      <c r="A456" s="36">
        <v>2017</v>
      </c>
      <c r="B456" s="37">
        <v>5</v>
      </c>
      <c r="C456" s="37" t="s">
        <v>116</v>
      </c>
      <c r="D456" s="37" t="s">
        <v>126</v>
      </c>
      <c r="E456" s="34" t="s">
        <v>265</v>
      </c>
      <c r="F456" s="37" t="s">
        <v>118</v>
      </c>
      <c r="G456" s="38" t="s">
        <v>127</v>
      </c>
      <c r="H456" s="25">
        <v>47.79181241888158</v>
      </c>
      <c r="I456" s="26">
        <v>0</v>
      </c>
      <c r="J456" s="2">
        <v>47.79181241888158</v>
      </c>
      <c r="K456" s="25">
        <v>27.392452624204665</v>
      </c>
      <c r="L456" s="26">
        <v>24.826498203079048</v>
      </c>
      <c r="M456" s="2">
        <v>52.21895082728371</v>
      </c>
      <c r="N456" s="25">
        <v>6.9526732223638055</v>
      </c>
      <c r="O456" s="26">
        <v>140.4292913524946</v>
      </c>
      <c r="P456" s="26">
        <v>21.203639374792566</v>
      </c>
      <c r="Q456" s="26">
        <v>16.199357365386994</v>
      </c>
      <c r="R456" s="26">
        <v>100.7083294575789</v>
      </c>
      <c r="S456" s="26">
        <v>55.49545305955722</v>
      </c>
      <c r="T456" s="26">
        <v>83.21617438345487</v>
      </c>
      <c r="U456" s="26">
        <v>23.671012544350596</v>
      </c>
      <c r="V456" s="2">
        <v>447.8749154315626</v>
      </c>
      <c r="W456" s="27">
        <v>547.8856786777279</v>
      </c>
      <c r="X456" s="28">
        <v>54.136681278664774</v>
      </c>
      <c r="Y456" s="4">
        <v>602.0223599563927</v>
      </c>
    </row>
    <row r="457" spans="1:25" ht="15">
      <c r="A457" s="36">
        <v>2017</v>
      </c>
      <c r="B457" s="37">
        <v>5</v>
      </c>
      <c r="C457" s="37" t="s">
        <v>116</v>
      </c>
      <c r="D457" s="37" t="s">
        <v>120</v>
      </c>
      <c r="E457" s="34" t="s">
        <v>266</v>
      </c>
      <c r="F457" s="37" t="s">
        <v>118</v>
      </c>
      <c r="G457" s="38" t="s">
        <v>128</v>
      </c>
      <c r="H457" s="25">
        <v>195.28071746378035</v>
      </c>
      <c r="I457" s="26">
        <v>0</v>
      </c>
      <c r="J457" s="2">
        <v>195.28071746378035</v>
      </c>
      <c r="K457" s="25">
        <v>4.991055442012806</v>
      </c>
      <c r="L457" s="26">
        <v>27.13181431765117</v>
      </c>
      <c r="M457" s="2">
        <v>32.12286975966398</v>
      </c>
      <c r="N457" s="25">
        <v>5.620043541667641</v>
      </c>
      <c r="O457" s="26">
        <v>29.729294545893026</v>
      </c>
      <c r="P457" s="26">
        <v>4.995408265216949</v>
      </c>
      <c r="Q457" s="26">
        <v>2.5961657624848478</v>
      </c>
      <c r="R457" s="26">
        <v>36.80902388836332</v>
      </c>
      <c r="S457" s="26">
        <v>16.763921152600602</v>
      </c>
      <c r="T457" s="26">
        <v>27.29217673908021</v>
      </c>
      <c r="U457" s="26">
        <v>9.234934481848986</v>
      </c>
      <c r="V457" s="2">
        <v>133.04066677515706</v>
      </c>
      <c r="W457" s="27">
        <v>360.4442539986014</v>
      </c>
      <c r="X457" s="28">
        <v>35.61552459414315</v>
      </c>
      <c r="Y457" s="4">
        <v>396.0597785927446</v>
      </c>
    </row>
    <row r="458" spans="1:25" ht="15">
      <c r="A458" s="36">
        <v>2017</v>
      </c>
      <c r="B458" s="37">
        <v>5</v>
      </c>
      <c r="C458" s="37" t="s">
        <v>116</v>
      </c>
      <c r="D458" s="37" t="s">
        <v>126</v>
      </c>
      <c r="E458" s="34" t="s">
        <v>267</v>
      </c>
      <c r="F458" s="37" t="s">
        <v>118</v>
      </c>
      <c r="G458" s="38" t="s">
        <v>129</v>
      </c>
      <c r="H458" s="25">
        <v>44.24279431576754</v>
      </c>
      <c r="I458" s="26">
        <v>0.433978286020519</v>
      </c>
      <c r="J458" s="2">
        <v>44.67677260178806</v>
      </c>
      <c r="K458" s="25">
        <v>26.094461529088377</v>
      </c>
      <c r="L458" s="26">
        <v>22.00682925428869</v>
      </c>
      <c r="M458" s="2">
        <v>48.10129078337707</v>
      </c>
      <c r="N458" s="25">
        <v>44.70295207872179</v>
      </c>
      <c r="O458" s="26">
        <v>73.3671875385515</v>
      </c>
      <c r="P458" s="26">
        <v>18.5494075603365</v>
      </c>
      <c r="Q458" s="26">
        <v>3.3106991671385826</v>
      </c>
      <c r="R458" s="26">
        <v>98.72795981747853</v>
      </c>
      <c r="S458" s="26">
        <v>37.185558947119645</v>
      </c>
      <c r="T458" s="26">
        <v>42.771815381735685</v>
      </c>
      <c r="U458" s="26">
        <v>11.648596974270154</v>
      </c>
      <c r="V458" s="2">
        <v>330.26342876112113</v>
      </c>
      <c r="W458" s="27">
        <v>423.04149214628626</v>
      </c>
      <c r="X458" s="28">
        <v>41.80080153594632</v>
      </c>
      <c r="Y458" s="4">
        <v>464.8422936822326</v>
      </c>
    </row>
    <row r="459" spans="1:25" ht="15">
      <c r="A459" s="36">
        <v>2017</v>
      </c>
      <c r="B459" s="37">
        <v>5</v>
      </c>
      <c r="C459" s="37" t="s">
        <v>116</v>
      </c>
      <c r="D459" s="37" t="s">
        <v>126</v>
      </c>
      <c r="E459" s="34" t="s">
        <v>268</v>
      </c>
      <c r="F459" s="37" t="s">
        <v>118</v>
      </c>
      <c r="G459" s="38" t="s">
        <v>130</v>
      </c>
      <c r="H459" s="25">
        <v>102.21080675692833</v>
      </c>
      <c r="I459" s="26">
        <v>0</v>
      </c>
      <c r="J459" s="2">
        <v>102.21080675692835</v>
      </c>
      <c r="K459" s="25">
        <v>25.534033238988016</v>
      </c>
      <c r="L459" s="26">
        <v>17.092774304355864</v>
      </c>
      <c r="M459" s="2">
        <v>42.62680754334388</v>
      </c>
      <c r="N459" s="25">
        <v>5.751521911683664</v>
      </c>
      <c r="O459" s="26">
        <v>87.79437017226266</v>
      </c>
      <c r="P459" s="26">
        <v>8.604941523903538</v>
      </c>
      <c r="Q459" s="26">
        <v>12.63246758220076</v>
      </c>
      <c r="R459" s="26">
        <v>39.64376162782131</v>
      </c>
      <c r="S459" s="26">
        <v>27.990556376424724</v>
      </c>
      <c r="T459" s="26">
        <v>37.10522832701683</v>
      </c>
      <c r="U459" s="26">
        <v>10.025323700375923</v>
      </c>
      <c r="V459" s="2">
        <v>229.54765083922342</v>
      </c>
      <c r="W459" s="27">
        <v>374.3852651394957</v>
      </c>
      <c r="X459" s="28">
        <v>36.99305744745402</v>
      </c>
      <c r="Y459" s="4">
        <v>411.3783225869497</v>
      </c>
    </row>
    <row r="460" spans="1:25" ht="15">
      <c r="A460" s="36">
        <v>2017</v>
      </c>
      <c r="B460" s="37">
        <v>5</v>
      </c>
      <c r="C460" s="37" t="s">
        <v>116</v>
      </c>
      <c r="D460" s="37" t="s">
        <v>120</v>
      </c>
      <c r="E460" s="34" t="s">
        <v>269</v>
      </c>
      <c r="F460" s="37" t="s">
        <v>118</v>
      </c>
      <c r="G460" s="38" t="s">
        <v>131</v>
      </c>
      <c r="H460" s="25">
        <v>8.896154220467698</v>
      </c>
      <c r="I460" s="26">
        <v>0</v>
      </c>
      <c r="J460" s="2">
        <v>8.896154220467698</v>
      </c>
      <c r="K460" s="25">
        <v>1.682449223282821</v>
      </c>
      <c r="L460" s="26">
        <v>4.539056121949596</v>
      </c>
      <c r="M460" s="2">
        <v>6.2215053452324165</v>
      </c>
      <c r="N460" s="25">
        <v>15.950585262886584</v>
      </c>
      <c r="O460" s="26">
        <v>5.2998143382774225</v>
      </c>
      <c r="P460" s="26">
        <v>1.2910472775664874</v>
      </c>
      <c r="Q460" s="26">
        <v>1.5520783882475782</v>
      </c>
      <c r="R460" s="26">
        <v>16.869007210351793</v>
      </c>
      <c r="S460" s="26">
        <v>5.925354814042758</v>
      </c>
      <c r="T460" s="26">
        <v>9.607668764981096</v>
      </c>
      <c r="U460" s="26">
        <v>1.3537160383339406</v>
      </c>
      <c r="V460" s="2">
        <v>57.84914095120389</v>
      </c>
      <c r="W460" s="27">
        <v>72.96680051690402</v>
      </c>
      <c r="X460" s="28">
        <v>7.209862123675198</v>
      </c>
      <c r="Y460" s="4">
        <v>80.17666264057921</v>
      </c>
    </row>
    <row r="461" spans="1:25" ht="15">
      <c r="A461" s="36">
        <v>2017</v>
      </c>
      <c r="B461" s="37">
        <v>5</v>
      </c>
      <c r="C461" s="37" t="s">
        <v>116</v>
      </c>
      <c r="D461" s="37" t="s">
        <v>126</v>
      </c>
      <c r="E461" s="34" t="s">
        <v>270</v>
      </c>
      <c r="F461" s="37" t="s">
        <v>118</v>
      </c>
      <c r="G461" s="38" t="s">
        <v>132</v>
      </c>
      <c r="H461" s="25">
        <v>68.06728902456081</v>
      </c>
      <c r="I461" s="26">
        <v>0</v>
      </c>
      <c r="J461" s="2">
        <v>68.06728902456081</v>
      </c>
      <c r="K461" s="25">
        <v>521.5083473458276</v>
      </c>
      <c r="L461" s="26">
        <v>191.9644947328867</v>
      </c>
      <c r="M461" s="2">
        <v>713.4728420787143</v>
      </c>
      <c r="N461" s="25">
        <v>12.936957226074234</v>
      </c>
      <c r="O461" s="26">
        <v>158.43786468795363</v>
      </c>
      <c r="P461" s="26">
        <v>17.579626896342205</v>
      </c>
      <c r="Q461" s="26">
        <v>16.62116726996989</v>
      </c>
      <c r="R461" s="26">
        <v>89.86781938247817</v>
      </c>
      <c r="S461" s="26">
        <v>84.0555349008373</v>
      </c>
      <c r="T461" s="26">
        <v>49.59670950013003</v>
      </c>
      <c r="U461" s="26">
        <v>17.168507166054766</v>
      </c>
      <c r="V461" s="2">
        <v>446.2631753552236</v>
      </c>
      <c r="W461" s="27">
        <v>1227.8033064584988</v>
      </c>
      <c r="X461" s="28">
        <v>121.31933805020515</v>
      </c>
      <c r="Y461" s="4">
        <v>1349.122644508704</v>
      </c>
    </row>
    <row r="462" spans="1:25" ht="15">
      <c r="A462" s="36">
        <v>2017</v>
      </c>
      <c r="B462" s="37">
        <v>5</v>
      </c>
      <c r="C462" s="37" t="s">
        <v>116</v>
      </c>
      <c r="D462" s="37" t="s">
        <v>120</v>
      </c>
      <c r="E462" s="34" t="s">
        <v>271</v>
      </c>
      <c r="F462" s="37" t="s">
        <v>118</v>
      </c>
      <c r="G462" s="38" t="s">
        <v>133</v>
      </c>
      <c r="H462" s="25">
        <v>5.851205732145494</v>
      </c>
      <c r="I462" s="26">
        <v>0</v>
      </c>
      <c r="J462" s="2">
        <v>5.851205732145494</v>
      </c>
      <c r="K462" s="25">
        <v>3.0969381096267155</v>
      </c>
      <c r="L462" s="26">
        <v>23.155643696763192</v>
      </c>
      <c r="M462" s="2">
        <v>26.25258180638991</v>
      </c>
      <c r="N462" s="25">
        <v>68.24645704115356</v>
      </c>
      <c r="O462" s="26">
        <v>67.09312270051002</v>
      </c>
      <c r="P462" s="26">
        <v>29.63748464740995</v>
      </c>
      <c r="Q462" s="26">
        <v>4.220583810010866</v>
      </c>
      <c r="R462" s="26">
        <v>39.01420016480769</v>
      </c>
      <c r="S462" s="26">
        <v>35.56462079152515</v>
      </c>
      <c r="T462" s="26">
        <v>27.92536625594271</v>
      </c>
      <c r="U462" s="26">
        <v>7.592914575605644</v>
      </c>
      <c r="V462" s="2">
        <v>279.2941168297073</v>
      </c>
      <c r="W462" s="27">
        <v>311.39790436824273</v>
      </c>
      <c r="X462" s="28">
        <v>30.769287812766827</v>
      </c>
      <c r="Y462" s="4">
        <v>342.16719218100957</v>
      </c>
    </row>
    <row r="463" spans="1:25" ht="15">
      <c r="A463" s="36">
        <v>2017</v>
      </c>
      <c r="B463" s="37">
        <v>5</v>
      </c>
      <c r="C463" s="37" t="s">
        <v>116</v>
      </c>
      <c r="D463" s="37" t="s">
        <v>126</v>
      </c>
      <c r="E463" s="34" t="s">
        <v>272</v>
      </c>
      <c r="F463" s="37" t="s">
        <v>118</v>
      </c>
      <c r="G463" s="38" t="s">
        <v>134</v>
      </c>
      <c r="H463" s="25">
        <v>40.32079780950404</v>
      </c>
      <c r="I463" s="26">
        <v>0</v>
      </c>
      <c r="J463" s="2">
        <v>40.32079780950404</v>
      </c>
      <c r="K463" s="25">
        <v>51.61062449453951</v>
      </c>
      <c r="L463" s="26">
        <v>40.693775788749306</v>
      </c>
      <c r="M463" s="2">
        <v>92.30440028328881</v>
      </c>
      <c r="N463" s="25">
        <v>9.01164494743636</v>
      </c>
      <c r="O463" s="26">
        <v>205.3768418486912</v>
      </c>
      <c r="P463" s="26">
        <v>31.53447489884549</v>
      </c>
      <c r="Q463" s="26">
        <v>28.318444045725048</v>
      </c>
      <c r="R463" s="26">
        <v>149.63451282084512</v>
      </c>
      <c r="S463" s="26">
        <v>71.99670282476313</v>
      </c>
      <c r="T463" s="26">
        <v>80.51212534365546</v>
      </c>
      <c r="U463" s="26">
        <v>26.734984160025654</v>
      </c>
      <c r="V463" s="2">
        <v>603.1183636260655</v>
      </c>
      <c r="W463" s="27">
        <v>735.7435617188584</v>
      </c>
      <c r="X463" s="28">
        <v>72.69895246313082</v>
      </c>
      <c r="Y463" s="4">
        <v>808.4425141819892</v>
      </c>
    </row>
    <row r="464" spans="1:25" ht="15">
      <c r="A464" s="36">
        <v>2017</v>
      </c>
      <c r="B464" s="37">
        <v>5</v>
      </c>
      <c r="C464" s="37" t="s">
        <v>116</v>
      </c>
      <c r="D464" s="37" t="s">
        <v>126</v>
      </c>
      <c r="E464" s="34" t="s">
        <v>273</v>
      </c>
      <c r="F464" s="37" t="s">
        <v>118</v>
      </c>
      <c r="G464" s="38" t="s">
        <v>135</v>
      </c>
      <c r="H464" s="25">
        <v>20.369797921176573</v>
      </c>
      <c r="I464" s="26">
        <v>0.35226707781768596</v>
      </c>
      <c r="J464" s="2">
        <v>20.72206499899426</v>
      </c>
      <c r="K464" s="25">
        <v>20.546178042899466</v>
      </c>
      <c r="L464" s="26">
        <v>9.711092888301152</v>
      </c>
      <c r="M464" s="2">
        <v>30.25727093120062</v>
      </c>
      <c r="N464" s="25">
        <v>7.7567449735442615</v>
      </c>
      <c r="O464" s="26">
        <v>59.94513900449561</v>
      </c>
      <c r="P464" s="26">
        <v>8.114862032644119</v>
      </c>
      <c r="Q464" s="26">
        <v>9.791721071615633</v>
      </c>
      <c r="R464" s="26">
        <v>28.029075845738955</v>
      </c>
      <c r="S464" s="26">
        <v>21.22155220160826</v>
      </c>
      <c r="T464" s="26">
        <v>28.84243417258837</v>
      </c>
      <c r="U464" s="26">
        <v>9.246630656779006</v>
      </c>
      <c r="V464" s="2">
        <v>172.94776788797532</v>
      </c>
      <c r="W464" s="27">
        <v>223.9271038181702</v>
      </c>
      <c r="X464" s="28">
        <v>22.1262746606284</v>
      </c>
      <c r="Y464" s="4">
        <v>246.0533784787986</v>
      </c>
    </row>
    <row r="465" spans="1:25" ht="15">
      <c r="A465" s="36">
        <v>2017</v>
      </c>
      <c r="B465" s="37">
        <v>5</v>
      </c>
      <c r="C465" s="37" t="s">
        <v>116</v>
      </c>
      <c r="D465" s="37" t="s">
        <v>126</v>
      </c>
      <c r="E465" s="34" t="s">
        <v>274</v>
      </c>
      <c r="F465" s="37" t="s">
        <v>118</v>
      </c>
      <c r="G465" s="38" t="s">
        <v>136</v>
      </c>
      <c r="H465" s="25">
        <v>149.98189068344323</v>
      </c>
      <c r="I465" s="26">
        <v>0</v>
      </c>
      <c r="J465" s="2">
        <v>149.98189068344323</v>
      </c>
      <c r="K465" s="25">
        <v>200.53052402168606</v>
      </c>
      <c r="L465" s="26">
        <v>75.14846390833014</v>
      </c>
      <c r="M465" s="2">
        <v>275.6789879300162</v>
      </c>
      <c r="N465" s="25">
        <v>19.36390343020313</v>
      </c>
      <c r="O465" s="26">
        <v>168.20384997326786</v>
      </c>
      <c r="P465" s="26">
        <v>21.079730352366486</v>
      </c>
      <c r="Q465" s="26">
        <v>29.62100895758799</v>
      </c>
      <c r="R465" s="26">
        <v>100.44381884109033</v>
      </c>
      <c r="S465" s="26">
        <v>70.83683931619768</v>
      </c>
      <c r="T465" s="26">
        <v>65.82129988594932</v>
      </c>
      <c r="U465" s="26">
        <v>21.548260406575114</v>
      </c>
      <c r="V465" s="2">
        <v>496.9175846555297</v>
      </c>
      <c r="W465" s="27">
        <v>922.5784632689891</v>
      </c>
      <c r="X465" s="28">
        <v>91.16008428812508</v>
      </c>
      <c r="Y465" s="4">
        <v>1013.7385475571142</v>
      </c>
    </row>
    <row r="466" spans="1:25" ht="15">
      <c r="A466" s="36">
        <v>2017</v>
      </c>
      <c r="B466" s="37">
        <v>5</v>
      </c>
      <c r="C466" s="37" t="s">
        <v>116</v>
      </c>
      <c r="D466" s="37" t="s">
        <v>117</v>
      </c>
      <c r="E466" s="34" t="s">
        <v>275</v>
      </c>
      <c r="F466" s="37" t="s">
        <v>118</v>
      </c>
      <c r="G466" s="38" t="s">
        <v>137</v>
      </c>
      <c r="H466" s="25">
        <v>22.730038210500922</v>
      </c>
      <c r="I466" s="26">
        <v>0</v>
      </c>
      <c r="J466" s="2">
        <v>22.730038210500922</v>
      </c>
      <c r="K466" s="25">
        <v>1.0451154731214058</v>
      </c>
      <c r="L466" s="26">
        <v>11.816782128005586</v>
      </c>
      <c r="M466" s="2">
        <v>12.861897601126993</v>
      </c>
      <c r="N466" s="25">
        <v>38.895402593840664</v>
      </c>
      <c r="O466" s="26">
        <v>4.946937446014197</v>
      </c>
      <c r="P466" s="26">
        <v>0.7534799989039027</v>
      </c>
      <c r="Q466" s="26">
        <v>0.7490691826118678</v>
      </c>
      <c r="R466" s="26">
        <v>4.183388604162271</v>
      </c>
      <c r="S466" s="26">
        <v>6.457642413109336</v>
      </c>
      <c r="T466" s="26">
        <v>7.431450690658757</v>
      </c>
      <c r="U466" s="26">
        <v>0.7211066544442077</v>
      </c>
      <c r="V466" s="2">
        <v>64.1383321827213</v>
      </c>
      <c r="W466" s="27">
        <v>99.73026799434922</v>
      </c>
      <c r="X466" s="28">
        <v>9.854361609508699</v>
      </c>
      <c r="Y466" s="4">
        <v>109.58462960385792</v>
      </c>
    </row>
    <row r="467" spans="1:25" ht="15">
      <c r="A467" s="36">
        <v>2017</v>
      </c>
      <c r="B467" s="37">
        <v>5</v>
      </c>
      <c r="C467" s="37" t="s">
        <v>116</v>
      </c>
      <c r="D467" s="37" t="s">
        <v>126</v>
      </c>
      <c r="E467" s="34" t="s">
        <v>276</v>
      </c>
      <c r="F467" s="37" t="s">
        <v>118</v>
      </c>
      <c r="G467" s="38" t="s">
        <v>138</v>
      </c>
      <c r="H467" s="25">
        <v>51.21044056958676</v>
      </c>
      <c r="I467" s="26">
        <v>0.6361136275043222</v>
      </c>
      <c r="J467" s="2">
        <v>51.84655419709108</v>
      </c>
      <c r="K467" s="25">
        <v>1309.6229086945395</v>
      </c>
      <c r="L467" s="26">
        <v>331.88277276418853</v>
      </c>
      <c r="M467" s="2">
        <v>1641.505681458728</v>
      </c>
      <c r="N467" s="25">
        <v>419.44476701713114</v>
      </c>
      <c r="O467" s="26">
        <v>407.7258227849163</v>
      </c>
      <c r="P467" s="26">
        <v>33.145948858750764</v>
      </c>
      <c r="Q467" s="26">
        <v>28.471659546448002</v>
      </c>
      <c r="R467" s="26">
        <v>166.91637368809975</v>
      </c>
      <c r="S467" s="26">
        <v>197.803209277989</v>
      </c>
      <c r="T467" s="26">
        <v>199.4636900876303</v>
      </c>
      <c r="U467" s="26">
        <v>32.18043822277041</v>
      </c>
      <c r="V467" s="2">
        <v>1485.1485426653073</v>
      </c>
      <c r="W467" s="27">
        <v>3178.5007783211267</v>
      </c>
      <c r="X467" s="28">
        <v>314.0679774318539</v>
      </c>
      <c r="Y467" s="4">
        <v>3492.5687557529805</v>
      </c>
    </row>
    <row r="468" spans="1:25" ht="15">
      <c r="A468" s="36">
        <v>2017</v>
      </c>
      <c r="B468" s="37">
        <v>5</v>
      </c>
      <c r="C468" s="37" t="s">
        <v>116</v>
      </c>
      <c r="D468" s="37" t="s">
        <v>120</v>
      </c>
      <c r="E468" s="34" t="s">
        <v>277</v>
      </c>
      <c r="F468" s="37" t="s">
        <v>118</v>
      </c>
      <c r="G468" s="38" t="s">
        <v>139</v>
      </c>
      <c r="H468" s="25">
        <v>18.371261181446027</v>
      </c>
      <c r="I468" s="26">
        <v>0.5166910337432391</v>
      </c>
      <c r="J468" s="2">
        <v>18.887952215189266</v>
      </c>
      <c r="K468" s="25">
        <v>26.48723791729875</v>
      </c>
      <c r="L468" s="26">
        <v>31.385843376362722</v>
      </c>
      <c r="M468" s="2">
        <v>57.87308129366147</v>
      </c>
      <c r="N468" s="25">
        <v>10.505269880473552</v>
      </c>
      <c r="O468" s="26">
        <v>124.05829581142474</v>
      </c>
      <c r="P468" s="26">
        <v>114.97320533899602</v>
      </c>
      <c r="Q468" s="26">
        <v>16.379660588214822</v>
      </c>
      <c r="R468" s="26">
        <v>111.79110667471235</v>
      </c>
      <c r="S468" s="26">
        <v>100.23064815184057</v>
      </c>
      <c r="T468" s="26">
        <v>114.27584053683489</v>
      </c>
      <c r="U468" s="26">
        <v>19.001690405228643</v>
      </c>
      <c r="V468" s="2">
        <v>611.2143317703166</v>
      </c>
      <c r="W468" s="27">
        <v>687.9753652791674</v>
      </c>
      <c r="X468" s="28">
        <v>67.97897904416271</v>
      </c>
      <c r="Y468" s="4">
        <v>755.9543443233301</v>
      </c>
    </row>
    <row r="469" spans="1:25" ht="15">
      <c r="A469" s="36">
        <v>2017</v>
      </c>
      <c r="B469" s="37">
        <v>5</v>
      </c>
      <c r="C469" s="37" t="s">
        <v>116</v>
      </c>
      <c r="D469" s="37" t="s">
        <v>123</v>
      </c>
      <c r="E469" s="34" t="s">
        <v>278</v>
      </c>
      <c r="F469" s="37" t="s">
        <v>118</v>
      </c>
      <c r="G469" s="38" t="s">
        <v>140</v>
      </c>
      <c r="H469" s="25">
        <v>4.998206898179277</v>
      </c>
      <c r="I469" s="26">
        <v>0.129278724347742</v>
      </c>
      <c r="J469" s="2">
        <v>5.127485622527019</v>
      </c>
      <c r="K469" s="25">
        <v>1.5159742710584319</v>
      </c>
      <c r="L469" s="26">
        <v>4.482239275498049</v>
      </c>
      <c r="M469" s="2">
        <v>5.998213546556481</v>
      </c>
      <c r="N469" s="25">
        <v>5.369320929221849</v>
      </c>
      <c r="O469" s="26">
        <v>9.217028673701456</v>
      </c>
      <c r="P469" s="26">
        <v>4.091643539836159</v>
      </c>
      <c r="Q469" s="26">
        <v>1.8335307649966635</v>
      </c>
      <c r="R469" s="26">
        <v>11.595338528016786</v>
      </c>
      <c r="S469" s="26">
        <v>7.5278266180557925</v>
      </c>
      <c r="T469" s="26">
        <v>17.527661631915983</v>
      </c>
      <c r="U469" s="26">
        <v>2.0829225468079513</v>
      </c>
      <c r="V469" s="2">
        <v>59.24513892435398</v>
      </c>
      <c r="W469" s="27">
        <v>70.37083809343748</v>
      </c>
      <c r="X469" s="28">
        <v>6.953355403324257</v>
      </c>
      <c r="Y469" s="4">
        <v>77.32419349676174</v>
      </c>
    </row>
    <row r="470" spans="1:25" ht="15">
      <c r="A470" s="36">
        <v>2017</v>
      </c>
      <c r="B470" s="37">
        <v>5</v>
      </c>
      <c r="C470" s="37" t="s">
        <v>116</v>
      </c>
      <c r="D470" s="37" t="s">
        <v>123</v>
      </c>
      <c r="E470" s="34" t="s">
        <v>279</v>
      </c>
      <c r="F470" s="37" t="s">
        <v>118</v>
      </c>
      <c r="G470" s="38" t="s">
        <v>141</v>
      </c>
      <c r="H470" s="25">
        <v>7.171879012010602</v>
      </c>
      <c r="I470" s="26">
        <v>0.6701012834139348</v>
      </c>
      <c r="J470" s="2">
        <v>7.841980295424537</v>
      </c>
      <c r="K470" s="25">
        <v>2.491662080272076</v>
      </c>
      <c r="L470" s="26">
        <v>8.33048419563638</v>
      </c>
      <c r="M470" s="2">
        <v>10.822146275908457</v>
      </c>
      <c r="N470" s="25">
        <v>70.89668555880948</v>
      </c>
      <c r="O470" s="26">
        <v>4.40795262509556</v>
      </c>
      <c r="P470" s="26">
        <v>0.5902898615725597</v>
      </c>
      <c r="Q470" s="26">
        <v>0.6127350227247683</v>
      </c>
      <c r="R470" s="26">
        <v>2.7805850408112653</v>
      </c>
      <c r="S470" s="26">
        <v>6.291559282797795</v>
      </c>
      <c r="T470" s="26">
        <v>4.760027940254585</v>
      </c>
      <c r="U470" s="26">
        <v>0.7829568393330717</v>
      </c>
      <c r="V470" s="2">
        <v>91.1225855973147</v>
      </c>
      <c r="W470" s="27">
        <v>109.78671216864768</v>
      </c>
      <c r="X470" s="28">
        <v>10.848044848622107</v>
      </c>
      <c r="Y470" s="4">
        <v>120.63475701726979</v>
      </c>
    </row>
    <row r="471" spans="1:25" ht="15">
      <c r="A471" s="36">
        <v>2017</v>
      </c>
      <c r="B471" s="37">
        <v>5</v>
      </c>
      <c r="C471" s="37" t="s">
        <v>116</v>
      </c>
      <c r="D471" s="37" t="s">
        <v>120</v>
      </c>
      <c r="E471" s="34" t="s">
        <v>280</v>
      </c>
      <c r="F471" s="37" t="s">
        <v>118</v>
      </c>
      <c r="G471" s="38" t="s">
        <v>142</v>
      </c>
      <c r="H471" s="25">
        <v>8.479742368069642</v>
      </c>
      <c r="I471" s="26">
        <v>0</v>
      </c>
      <c r="J471" s="2">
        <v>8.479742368069642</v>
      </c>
      <c r="K471" s="25">
        <v>1.7744031908376892</v>
      </c>
      <c r="L471" s="26">
        <v>15.29798585480497</v>
      </c>
      <c r="M471" s="2">
        <v>17.07238904564266</v>
      </c>
      <c r="N471" s="25">
        <v>7.2248691377944825</v>
      </c>
      <c r="O471" s="26">
        <v>37.13557259313898</v>
      </c>
      <c r="P471" s="26">
        <v>11.299681288755671</v>
      </c>
      <c r="Q471" s="26">
        <v>5.941730107828667</v>
      </c>
      <c r="R471" s="26">
        <v>35.9918252621242</v>
      </c>
      <c r="S471" s="26">
        <v>20.05453341682238</v>
      </c>
      <c r="T471" s="26">
        <v>35.705479622230364</v>
      </c>
      <c r="U471" s="26">
        <v>6.599120085896327</v>
      </c>
      <c r="V471" s="2">
        <v>159.95244890382378</v>
      </c>
      <c r="W471" s="27">
        <v>185.50458031753607</v>
      </c>
      <c r="X471" s="28">
        <v>18.32974240986737</v>
      </c>
      <c r="Y471" s="4">
        <v>203.83432272740345</v>
      </c>
    </row>
    <row r="472" spans="1:25" ht="15">
      <c r="A472" s="36">
        <v>2017</v>
      </c>
      <c r="B472" s="37">
        <v>5</v>
      </c>
      <c r="C472" s="37" t="s">
        <v>116</v>
      </c>
      <c r="D472" s="37" t="s">
        <v>126</v>
      </c>
      <c r="E472" s="34" t="s">
        <v>281</v>
      </c>
      <c r="F472" s="37" t="s">
        <v>118</v>
      </c>
      <c r="G472" s="38" t="s">
        <v>143</v>
      </c>
      <c r="H472" s="25">
        <v>67.54353333565736</v>
      </c>
      <c r="I472" s="26">
        <v>0</v>
      </c>
      <c r="J472" s="2">
        <v>67.54353333565736</v>
      </c>
      <c r="K472" s="25">
        <v>5.286711394950459</v>
      </c>
      <c r="L472" s="26">
        <v>13.046399170767053</v>
      </c>
      <c r="M472" s="2">
        <v>18.33311056571751</v>
      </c>
      <c r="N472" s="25">
        <v>10.229996617040989</v>
      </c>
      <c r="O472" s="26">
        <v>24.216534396394163</v>
      </c>
      <c r="P472" s="26">
        <v>5.331725991414304</v>
      </c>
      <c r="Q472" s="26">
        <v>2.2841755981881118</v>
      </c>
      <c r="R472" s="26">
        <v>37.771478419662444</v>
      </c>
      <c r="S472" s="26">
        <v>14.809322852738143</v>
      </c>
      <c r="T472" s="26">
        <v>29.30440788414155</v>
      </c>
      <c r="U472" s="26">
        <v>7.639785316011846</v>
      </c>
      <c r="V472" s="2">
        <v>131.58712876875063</v>
      </c>
      <c r="W472" s="27">
        <v>217.4637726701255</v>
      </c>
      <c r="X472" s="28">
        <v>21.487623679922635</v>
      </c>
      <c r="Y472" s="4">
        <v>238.95139635004813</v>
      </c>
    </row>
    <row r="473" spans="1:25" ht="15">
      <c r="A473" s="36">
        <v>2017</v>
      </c>
      <c r="B473" s="37">
        <v>5</v>
      </c>
      <c r="C473" s="37" t="s">
        <v>116</v>
      </c>
      <c r="D473" s="37" t="s">
        <v>117</v>
      </c>
      <c r="E473" s="34" t="s">
        <v>282</v>
      </c>
      <c r="F473" s="37" t="s">
        <v>118</v>
      </c>
      <c r="G473" s="38" t="s">
        <v>144</v>
      </c>
      <c r="H473" s="25">
        <v>144.9798409063737</v>
      </c>
      <c r="I473" s="26">
        <v>9.417597939543413</v>
      </c>
      <c r="J473" s="2">
        <v>154.39743884591712</v>
      </c>
      <c r="K473" s="25">
        <v>277.56843286244583</v>
      </c>
      <c r="L473" s="26">
        <v>29.687289984068627</v>
      </c>
      <c r="M473" s="2">
        <v>307.25572284651446</v>
      </c>
      <c r="N473" s="25">
        <v>29.599034108784387</v>
      </c>
      <c r="O473" s="26">
        <v>58.23028022121324</v>
      </c>
      <c r="P473" s="26">
        <v>10.909897987166536</v>
      </c>
      <c r="Q473" s="26">
        <v>10.433430615620843</v>
      </c>
      <c r="R473" s="26">
        <v>48.716403663970375</v>
      </c>
      <c r="S473" s="26">
        <v>52.79357484718181</v>
      </c>
      <c r="T473" s="26">
        <v>60.907597157602105</v>
      </c>
      <c r="U473" s="26">
        <v>8.111734228918746</v>
      </c>
      <c r="V473" s="2">
        <v>279.70131875007667</v>
      </c>
      <c r="W473" s="27">
        <v>741.3544804425082</v>
      </c>
      <c r="X473" s="28">
        <v>73.25329486607966</v>
      </c>
      <c r="Y473" s="4">
        <v>814.6077753085879</v>
      </c>
    </row>
    <row r="474" spans="1:25" ht="15">
      <c r="A474" s="36">
        <v>2017</v>
      </c>
      <c r="B474" s="37">
        <v>5</v>
      </c>
      <c r="C474" s="37" t="s">
        <v>145</v>
      </c>
      <c r="D474" s="37" t="s">
        <v>146</v>
      </c>
      <c r="E474" s="34" t="s">
        <v>283</v>
      </c>
      <c r="F474" s="37" t="s">
        <v>147</v>
      </c>
      <c r="G474" s="38" t="s">
        <v>148</v>
      </c>
      <c r="H474" s="25">
        <v>49.63042346842452</v>
      </c>
      <c r="I474" s="26">
        <v>1.0508088302042466</v>
      </c>
      <c r="J474" s="2">
        <v>50.681232298628764</v>
      </c>
      <c r="K474" s="25">
        <v>130.01342028595755</v>
      </c>
      <c r="L474" s="26">
        <v>61.69529970019147</v>
      </c>
      <c r="M474" s="2">
        <v>191.70871998614902</v>
      </c>
      <c r="N474" s="25">
        <v>21.830784793174104</v>
      </c>
      <c r="O474" s="26">
        <v>53.97855887880698</v>
      </c>
      <c r="P474" s="26">
        <v>9.864002175670748</v>
      </c>
      <c r="Q474" s="26">
        <v>9.544675244958025</v>
      </c>
      <c r="R474" s="26">
        <v>38.78447884362242</v>
      </c>
      <c r="S474" s="26">
        <v>37.466460828881694</v>
      </c>
      <c r="T474" s="26">
        <v>44.17663644248949</v>
      </c>
      <c r="U474" s="26">
        <v>10.513736094325289</v>
      </c>
      <c r="V474" s="2">
        <v>226.15882060191055</v>
      </c>
      <c r="W474" s="27">
        <v>468.5487728866883</v>
      </c>
      <c r="X474" s="28">
        <v>46.297352380799225</v>
      </c>
      <c r="Y474" s="4">
        <v>514.8461252674875</v>
      </c>
    </row>
    <row r="475" spans="1:25" ht="15">
      <c r="A475" s="36">
        <v>2017</v>
      </c>
      <c r="B475" s="37">
        <v>5</v>
      </c>
      <c r="C475" s="37" t="s">
        <v>145</v>
      </c>
      <c r="D475" s="37" t="s">
        <v>149</v>
      </c>
      <c r="E475" s="34" t="s">
        <v>284</v>
      </c>
      <c r="F475" s="37" t="s">
        <v>147</v>
      </c>
      <c r="G475" s="38" t="s">
        <v>150</v>
      </c>
      <c r="H475" s="25">
        <v>150.7648137078569</v>
      </c>
      <c r="I475" s="26">
        <v>1.5668781208760265</v>
      </c>
      <c r="J475" s="2">
        <v>152.33169182873291</v>
      </c>
      <c r="K475" s="25">
        <v>81.38575559543627</v>
      </c>
      <c r="L475" s="26">
        <v>127.73741174517839</v>
      </c>
      <c r="M475" s="2">
        <v>209.12316734061466</v>
      </c>
      <c r="N475" s="25">
        <v>13.369135018881215</v>
      </c>
      <c r="O475" s="26">
        <v>102.31501974103473</v>
      </c>
      <c r="P475" s="26">
        <v>11.867649359606244</v>
      </c>
      <c r="Q475" s="26">
        <v>20.2636818870769</v>
      </c>
      <c r="R475" s="26">
        <v>44.21704938956333</v>
      </c>
      <c r="S475" s="26">
        <v>45.53383706013871</v>
      </c>
      <c r="T475" s="26">
        <v>66.946364779815</v>
      </c>
      <c r="U475" s="26">
        <v>11.414215927149423</v>
      </c>
      <c r="V475" s="2">
        <v>315.92623696131943</v>
      </c>
      <c r="W475" s="27">
        <v>677.381096130667</v>
      </c>
      <c r="X475" s="28">
        <v>66.93209322182169</v>
      </c>
      <c r="Y475" s="4">
        <v>744.3131893524886</v>
      </c>
    </row>
    <row r="476" spans="1:25" ht="15">
      <c r="A476" s="36">
        <v>2017</v>
      </c>
      <c r="B476" s="37">
        <v>5</v>
      </c>
      <c r="C476" s="37" t="s">
        <v>145</v>
      </c>
      <c r="D476" s="37" t="s">
        <v>146</v>
      </c>
      <c r="E476" s="34" t="s">
        <v>285</v>
      </c>
      <c r="F476" s="37" t="s">
        <v>147</v>
      </c>
      <c r="G476" s="38" t="s">
        <v>151</v>
      </c>
      <c r="H476" s="25">
        <v>31.685896700068596</v>
      </c>
      <c r="I476" s="26">
        <v>0.8991618707467026</v>
      </c>
      <c r="J476" s="2">
        <v>32.5850585708153</v>
      </c>
      <c r="K476" s="25">
        <v>5.278433406268716</v>
      </c>
      <c r="L476" s="26">
        <v>1.7559063799222638</v>
      </c>
      <c r="M476" s="2">
        <v>7.03433978619098</v>
      </c>
      <c r="N476" s="25">
        <v>2.865047079349316</v>
      </c>
      <c r="O476" s="26">
        <v>11.739493613667628</v>
      </c>
      <c r="P476" s="26">
        <v>1.4545172705501737</v>
      </c>
      <c r="Q476" s="26">
        <v>1.086360327200506</v>
      </c>
      <c r="R476" s="26">
        <v>6.13198380852612</v>
      </c>
      <c r="S476" s="26">
        <v>5.771723283096761</v>
      </c>
      <c r="T476" s="26">
        <v>10.726811770783367</v>
      </c>
      <c r="U476" s="26">
        <v>1.7916979633572492</v>
      </c>
      <c r="V476" s="2">
        <v>41.5675408832887</v>
      </c>
      <c r="W476" s="27">
        <v>81.18693924029498</v>
      </c>
      <c r="X476" s="28">
        <v>8.022090339481556</v>
      </c>
      <c r="Y476" s="4">
        <v>89.20902957977653</v>
      </c>
    </row>
    <row r="477" spans="1:25" ht="15">
      <c r="A477" s="36">
        <v>2017</v>
      </c>
      <c r="B477" s="37">
        <v>5</v>
      </c>
      <c r="C477" s="37" t="s">
        <v>145</v>
      </c>
      <c r="D477" s="37" t="s">
        <v>149</v>
      </c>
      <c r="E477" s="34" t="s">
        <v>286</v>
      </c>
      <c r="F477" s="37" t="s">
        <v>147</v>
      </c>
      <c r="G477" s="38" t="s">
        <v>152</v>
      </c>
      <c r="H477" s="25">
        <v>73.87519697577035</v>
      </c>
      <c r="I477" s="26">
        <v>0</v>
      </c>
      <c r="J477" s="2">
        <v>73.87519697577035</v>
      </c>
      <c r="K477" s="25">
        <v>4.934847800531202</v>
      </c>
      <c r="L477" s="26">
        <v>8.80244690841161</v>
      </c>
      <c r="M477" s="2">
        <v>13.737294708942812</v>
      </c>
      <c r="N477" s="25">
        <v>2.8124152474995676</v>
      </c>
      <c r="O477" s="26">
        <v>17.935766688365984</v>
      </c>
      <c r="P477" s="26">
        <v>3.557396851622425</v>
      </c>
      <c r="Q477" s="26">
        <v>2.9438324156416553</v>
      </c>
      <c r="R477" s="26">
        <v>15.016011360818196</v>
      </c>
      <c r="S477" s="26">
        <v>9.737433818866286</v>
      </c>
      <c r="T477" s="26">
        <v>16.93873265951775</v>
      </c>
      <c r="U477" s="26">
        <v>3.1461436768481668</v>
      </c>
      <c r="V477" s="2">
        <v>72.08756929730689</v>
      </c>
      <c r="W477" s="27">
        <v>159.70006098202003</v>
      </c>
      <c r="X477" s="28">
        <v>15.779978311697858</v>
      </c>
      <c r="Y477" s="4">
        <v>175.48003929371788</v>
      </c>
    </row>
    <row r="478" spans="1:25" ht="15">
      <c r="A478" s="36">
        <v>2017</v>
      </c>
      <c r="B478" s="37">
        <v>5</v>
      </c>
      <c r="C478" s="37" t="s">
        <v>145</v>
      </c>
      <c r="D478" s="37" t="s">
        <v>153</v>
      </c>
      <c r="E478" s="34" t="s">
        <v>287</v>
      </c>
      <c r="F478" s="37" t="s">
        <v>147</v>
      </c>
      <c r="G478" s="38" t="s">
        <v>154</v>
      </c>
      <c r="H478" s="25">
        <v>99.03015755460251</v>
      </c>
      <c r="I478" s="26">
        <v>0</v>
      </c>
      <c r="J478" s="2">
        <v>99.03015755460251</v>
      </c>
      <c r="K478" s="25">
        <v>5.9724682615232965</v>
      </c>
      <c r="L478" s="26">
        <v>12.695778475353595</v>
      </c>
      <c r="M478" s="2">
        <v>18.668246736876892</v>
      </c>
      <c r="N478" s="25">
        <v>4.789807612471788</v>
      </c>
      <c r="O478" s="26">
        <v>17.13882890324844</v>
      </c>
      <c r="P478" s="26">
        <v>5.184552364507479</v>
      </c>
      <c r="Q478" s="26">
        <v>4.763843592026273</v>
      </c>
      <c r="R478" s="26">
        <v>22.17004395385664</v>
      </c>
      <c r="S478" s="26">
        <v>13.444542539416735</v>
      </c>
      <c r="T478" s="26">
        <v>30.520381696603668</v>
      </c>
      <c r="U478" s="26">
        <v>4.587334138919113</v>
      </c>
      <c r="V478" s="2">
        <v>102.59910220980548</v>
      </c>
      <c r="W478" s="27">
        <v>220.2975065012849</v>
      </c>
      <c r="X478" s="28">
        <v>21.767618411132574</v>
      </c>
      <c r="Y478" s="4">
        <v>242.06512491241745</v>
      </c>
    </row>
    <row r="479" spans="1:25" ht="15">
      <c r="A479" s="36">
        <v>2017</v>
      </c>
      <c r="B479" s="37">
        <v>5</v>
      </c>
      <c r="C479" s="37" t="s">
        <v>145</v>
      </c>
      <c r="D479" s="37" t="s">
        <v>155</v>
      </c>
      <c r="E479" s="34" t="s">
        <v>288</v>
      </c>
      <c r="F479" s="37" t="s">
        <v>147</v>
      </c>
      <c r="G479" s="38" t="s">
        <v>156</v>
      </c>
      <c r="H479" s="25">
        <v>17.928220598277292</v>
      </c>
      <c r="I479" s="26">
        <v>0</v>
      </c>
      <c r="J479" s="2">
        <v>17.928220598277292</v>
      </c>
      <c r="K479" s="25">
        <v>0.5900458729997643</v>
      </c>
      <c r="L479" s="26">
        <v>4.899602137148908</v>
      </c>
      <c r="M479" s="2">
        <v>5.489648010148672</v>
      </c>
      <c r="N479" s="25">
        <v>6.921294581151046</v>
      </c>
      <c r="O479" s="26">
        <v>5.932280273669513</v>
      </c>
      <c r="P479" s="26">
        <v>1.4221275344301074</v>
      </c>
      <c r="Q479" s="26">
        <v>1.2655736995272362</v>
      </c>
      <c r="R479" s="26">
        <v>7.372715558928815</v>
      </c>
      <c r="S479" s="26">
        <v>4.597613904548333</v>
      </c>
      <c r="T479" s="26">
        <v>9.350352145642562</v>
      </c>
      <c r="U479" s="26">
        <v>1.095610589801214</v>
      </c>
      <c r="V479" s="2">
        <v>37.95748223842698</v>
      </c>
      <c r="W479" s="27">
        <v>61.37535084685294</v>
      </c>
      <c r="X479" s="28">
        <v>6.064506588559432</v>
      </c>
      <c r="Y479" s="4">
        <v>67.43985743541236</v>
      </c>
    </row>
    <row r="480" spans="1:25" ht="15">
      <c r="A480" s="36">
        <v>2017</v>
      </c>
      <c r="B480" s="37">
        <v>5</v>
      </c>
      <c r="C480" s="37" t="s">
        <v>145</v>
      </c>
      <c r="D480" s="37" t="s">
        <v>149</v>
      </c>
      <c r="E480" s="34" t="s">
        <v>289</v>
      </c>
      <c r="F480" s="37" t="s">
        <v>147</v>
      </c>
      <c r="G480" s="38" t="s">
        <v>157</v>
      </c>
      <c r="H480" s="25">
        <v>105.08878954106999</v>
      </c>
      <c r="I480" s="26">
        <v>0</v>
      </c>
      <c r="J480" s="2">
        <v>105.08878954106999</v>
      </c>
      <c r="K480" s="25">
        <v>9.46254304121659</v>
      </c>
      <c r="L480" s="26">
        <v>18.94160696725708</v>
      </c>
      <c r="M480" s="2">
        <v>28.404150008473668</v>
      </c>
      <c r="N480" s="25">
        <v>3.900810517646559</v>
      </c>
      <c r="O480" s="26">
        <v>65.37794193912238</v>
      </c>
      <c r="P480" s="26">
        <v>8.368957125568953</v>
      </c>
      <c r="Q480" s="26">
        <v>6.419937792374169</v>
      </c>
      <c r="R480" s="26">
        <v>33.00349786012535</v>
      </c>
      <c r="S480" s="26">
        <v>25.234833675311123</v>
      </c>
      <c r="T480" s="26">
        <v>53.897059246747695</v>
      </c>
      <c r="U480" s="26">
        <v>7.249174113509925</v>
      </c>
      <c r="V480" s="2">
        <v>203.45175104711097</v>
      </c>
      <c r="W480" s="27">
        <v>336.9446905966546</v>
      </c>
      <c r="X480" s="28">
        <v>33.293548633366434</v>
      </c>
      <c r="Y480" s="4">
        <v>370.238239230021</v>
      </c>
    </row>
    <row r="481" spans="1:25" ht="15">
      <c r="A481" s="36">
        <v>2017</v>
      </c>
      <c r="B481" s="37">
        <v>5</v>
      </c>
      <c r="C481" s="37" t="s">
        <v>145</v>
      </c>
      <c r="D481" s="37" t="s">
        <v>153</v>
      </c>
      <c r="E481" s="34" t="s">
        <v>290</v>
      </c>
      <c r="F481" s="37" t="s">
        <v>147</v>
      </c>
      <c r="G481" s="38" t="s">
        <v>158</v>
      </c>
      <c r="H481" s="25">
        <v>123.11449841093093</v>
      </c>
      <c r="I481" s="26">
        <v>0</v>
      </c>
      <c r="J481" s="2">
        <v>123.11449841093093</v>
      </c>
      <c r="K481" s="25">
        <v>7.98211658379851</v>
      </c>
      <c r="L481" s="26">
        <v>16.049706997254635</v>
      </c>
      <c r="M481" s="2">
        <v>24.031823581053146</v>
      </c>
      <c r="N481" s="25">
        <v>8.357256382085025</v>
      </c>
      <c r="O481" s="26">
        <v>26.876826351601533</v>
      </c>
      <c r="P481" s="26">
        <v>5.796375185912244</v>
      </c>
      <c r="Q481" s="26">
        <v>6.154133042823721</v>
      </c>
      <c r="R481" s="26">
        <v>28.58696181732524</v>
      </c>
      <c r="S481" s="26">
        <v>16.023155395630933</v>
      </c>
      <c r="T481" s="26">
        <v>29.465994600074133</v>
      </c>
      <c r="U481" s="26">
        <v>6.016931484921118</v>
      </c>
      <c r="V481" s="2">
        <v>127.27734572377256</v>
      </c>
      <c r="W481" s="27">
        <v>274.42366771575666</v>
      </c>
      <c r="X481" s="28">
        <v>27.1158296366612</v>
      </c>
      <c r="Y481" s="4">
        <v>301.53949735241787</v>
      </c>
    </row>
    <row r="482" spans="1:25" ht="15">
      <c r="A482" s="36">
        <v>2017</v>
      </c>
      <c r="B482" s="37">
        <v>5</v>
      </c>
      <c r="C482" s="37" t="s">
        <v>145</v>
      </c>
      <c r="D482" s="37" t="s">
        <v>146</v>
      </c>
      <c r="E482" s="34" t="s">
        <v>291</v>
      </c>
      <c r="F482" s="37" t="s">
        <v>147</v>
      </c>
      <c r="G482" s="38" t="s">
        <v>159</v>
      </c>
      <c r="H482" s="25">
        <v>113.95281985103637</v>
      </c>
      <c r="I482" s="26">
        <v>1.6790682259087077</v>
      </c>
      <c r="J482" s="2">
        <v>115.63188807694507</v>
      </c>
      <c r="K482" s="25">
        <v>8.923907897102357</v>
      </c>
      <c r="L482" s="26">
        <v>19.88156246369206</v>
      </c>
      <c r="M482" s="2">
        <v>28.805470360794416</v>
      </c>
      <c r="N482" s="25">
        <v>8.311673304044865</v>
      </c>
      <c r="O482" s="26">
        <v>41.08802465664962</v>
      </c>
      <c r="P482" s="26">
        <v>7.144064408171033</v>
      </c>
      <c r="Q482" s="26">
        <v>7.578493802468682</v>
      </c>
      <c r="R482" s="26">
        <v>38.65124758399562</v>
      </c>
      <c r="S482" s="26">
        <v>21.7394515333353</v>
      </c>
      <c r="T482" s="26">
        <v>33.868756156432006</v>
      </c>
      <c r="U482" s="26">
        <v>8.620739530085448</v>
      </c>
      <c r="V482" s="2">
        <v>167.0020723829821</v>
      </c>
      <c r="W482" s="27">
        <v>311.43943082072155</v>
      </c>
      <c r="X482" s="28">
        <v>30.773365887740226</v>
      </c>
      <c r="Y482" s="4">
        <v>342.2127967084618</v>
      </c>
    </row>
    <row r="483" spans="1:25" ht="15">
      <c r="A483" s="36">
        <v>2017</v>
      </c>
      <c r="B483" s="37">
        <v>5</v>
      </c>
      <c r="C483" s="37" t="s">
        <v>145</v>
      </c>
      <c r="D483" s="37" t="s">
        <v>149</v>
      </c>
      <c r="E483" s="34" t="s">
        <v>292</v>
      </c>
      <c r="F483" s="37" t="s">
        <v>147</v>
      </c>
      <c r="G483" s="38" t="s">
        <v>160</v>
      </c>
      <c r="H483" s="25">
        <v>16.965477653628803</v>
      </c>
      <c r="I483" s="26">
        <v>0</v>
      </c>
      <c r="J483" s="2">
        <v>16.965477653628803</v>
      </c>
      <c r="K483" s="25">
        <v>1.96680771041301</v>
      </c>
      <c r="L483" s="26">
        <v>3.635822489741057</v>
      </c>
      <c r="M483" s="2">
        <v>5.602630200154067</v>
      </c>
      <c r="N483" s="25">
        <v>2.1108533719273193</v>
      </c>
      <c r="O483" s="26">
        <v>11.039297951131877</v>
      </c>
      <c r="P483" s="26">
        <v>1.5364029574840103</v>
      </c>
      <c r="Q483" s="26">
        <v>1.155763426625809</v>
      </c>
      <c r="R483" s="26">
        <v>7.413237461078838</v>
      </c>
      <c r="S483" s="26">
        <v>5.033649002129312</v>
      </c>
      <c r="T483" s="26">
        <v>9.483408884697432</v>
      </c>
      <c r="U483" s="26">
        <v>1.582337271780716</v>
      </c>
      <c r="V483" s="2">
        <v>39.354861109738096</v>
      </c>
      <c r="W483" s="27">
        <v>61.922968963520965</v>
      </c>
      <c r="X483" s="28">
        <v>6.118617044727549</v>
      </c>
      <c r="Y483" s="4">
        <v>68.04158600824852</v>
      </c>
    </row>
    <row r="484" spans="1:25" ht="15">
      <c r="A484" s="36">
        <v>2017</v>
      </c>
      <c r="B484" s="37">
        <v>5</v>
      </c>
      <c r="C484" s="37" t="s">
        <v>145</v>
      </c>
      <c r="D484" s="37" t="s">
        <v>149</v>
      </c>
      <c r="E484" s="34" t="s">
        <v>293</v>
      </c>
      <c r="F484" s="37" t="s">
        <v>147</v>
      </c>
      <c r="G484" s="38" t="s">
        <v>161</v>
      </c>
      <c r="H484" s="25">
        <v>47.09906528554771</v>
      </c>
      <c r="I484" s="26">
        <v>0.5694868801748001</v>
      </c>
      <c r="J484" s="2">
        <v>47.66855216572251</v>
      </c>
      <c r="K484" s="25">
        <v>6.666208143850476</v>
      </c>
      <c r="L484" s="26">
        <v>9.816409030741333</v>
      </c>
      <c r="M484" s="2">
        <v>16.48261717459181</v>
      </c>
      <c r="N484" s="25">
        <v>5.372111422830957</v>
      </c>
      <c r="O484" s="26">
        <v>33.306432258949044</v>
      </c>
      <c r="P484" s="26">
        <v>5.406517614372908</v>
      </c>
      <c r="Q484" s="26">
        <v>5.436774445862871</v>
      </c>
      <c r="R484" s="26">
        <v>20.764694601314385</v>
      </c>
      <c r="S484" s="26">
        <v>15.112306353637479</v>
      </c>
      <c r="T484" s="26">
        <v>29.200323098873806</v>
      </c>
      <c r="U484" s="26">
        <v>4.310164267427559</v>
      </c>
      <c r="V484" s="2">
        <v>118.90905449750879</v>
      </c>
      <c r="W484" s="27">
        <v>183.06022383782312</v>
      </c>
      <c r="X484" s="28">
        <v>18.088206365518626</v>
      </c>
      <c r="Y484" s="4">
        <v>201.14843020334175</v>
      </c>
    </row>
    <row r="485" spans="1:25" ht="15">
      <c r="A485" s="36">
        <v>2017</v>
      </c>
      <c r="B485" s="37">
        <v>5</v>
      </c>
      <c r="C485" s="37" t="s">
        <v>145</v>
      </c>
      <c r="D485" s="37" t="s">
        <v>155</v>
      </c>
      <c r="E485" s="34" t="s">
        <v>294</v>
      </c>
      <c r="F485" s="37" t="s">
        <v>147</v>
      </c>
      <c r="G485" s="38" t="s">
        <v>162</v>
      </c>
      <c r="H485" s="25">
        <v>59.135068914710125</v>
      </c>
      <c r="I485" s="26">
        <v>0</v>
      </c>
      <c r="J485" s="2">
        <v>59.135068914710125</v>
      </c>
      <c r="K485" s="25">
        <v>1.8848039252542168</v>
      </c>
      <c r="L485" s="26">
        <v>13.808832874194106</v>
      </c>
      <c r="M485" s="2">
        <v>15.693636799448322</v>
      </c>
      <c r="N485" s="25">
        <v>20.665347282263927</v>
      </c>
      <c r="O485" s="26">
        <v>23.887493982949795</v>
      </c>
      <c r="P485" s="26">
        <v>3.7807324226155257</v>
      </c>
      <c r="Q485" s="26">
        <v>3.671272099098833</v>
      </c>
      <c r="R485" s="26">
        <v>18.489510656357833</v>
      </c>
      <c r="S485" s="26">
        <v>11.649486622034892</v>
      </c>
      <c r="T485" s="26">
        <v>18.043325114624505</v>
      </c>
      <c r="U485" s="26">
        <v>3.220590568183251</v>
      </c>
      <c r="V485" s="2">
        <v>103.40752432419823</v>
      </c>
      <c r="W485" s="27">
        <v>178.23623003835667</v>
      </c>
      <c r="X485" s="28">
        <v>17.611544091856835</v>
      </c>
      <c r="Y485" s="4">
        <v>195.8477741302135</v>
      </c>
    </row>
    <row r="486" spans="1:25" ht="15">
      <c r="A486" s="36">
        <v>2017</v>
      </c>
      <c r="B486" s="37">
        <v>5</v>
      </c>
      <c r="C486" s="37" t="s">
        <v>145</v>
      </c>
      <c r="D486" s="37" t="s">
        <v>155</v>
      </c>
      <c r="E486" s="34" t="s">
        <v>295</v>
      </c>
      <c r="F486" s="37" t="s">
        <v>147</v>
      </c>
      <c r="G486" s="38" t="s">
        <v>163</v>
      </c>
      <c r="H486" s="25">
        <v>4.300231866607864</v>
      </c>
      <c r="I486" s="26">
        <v>0.6952769219101951</v>
      </c>
      <c r="J486" s="2">
        <v>4.995508788518059</v>
      </c>
      <c r="K486" s="25">
        <v>6.720330855599869</v>
      </c>
      <c r="L486" s="26">
        <v>42.66418704729349</v>
      </c>
      <c r="M486" s="2">
        <v>49.38451790289336</v>
      </c>
      <c r="N486" s="25">
        <v>6.700792529172034</v>
      </c>
      <c r="O486" s="26">
        <v>46.22844971148506</v>
      </c>
      <c r="P486" s="26">
        <v>4.624756003371513</v>
      </c>
      <c r="Q486" s="26">
        <v>2.0646000507227864</v>
      </c>
      <c r="R486" s="26">
        <v>12.869502765578837</v>
      </c>
      <c r="S486" s="26">
        <v>12.691595765751638</v>
      </c>
      <c r="T486" s="26">
        <v>17.7227931934557</v>
      </c>
      <c r="U486" s="26">
        <v>2.68271546599885</v>
      </c>
      <c r="V486" s="2">
        <v>105.58496612536506</v>
      </c>
      <c r="W486" s="27">
        <v>159.9649928167765</v>
      </c>
      <c r="X486" s="28">
        <v>15.806163728323558</v>
      </c>
      <c r="Y486" s="4">
        <v>175.77115654510004</v>
      </c>
    </row>
    <row r="487" spans="1:25" ht="15">
      <c r="A487" s="36">
        <v>2017</v>
      </c>
      <c r="B487" s="37">
        <v>5</v>
      </c>
      <c r="C487" s="37" t="s">
        <v>145</v>
      </c>
      <c r="D487" s="37" t="s">
        <v>155</v>
      </c>
      <c r="E487" s="34" t="s">
        <v>296</v>
      </c>
      <c r="F487" s="37" t="s">
        <v>147</v>
      </c>
      <c r="G487" s="38" t="s">
        <v>164</v>
      </c>
      <c r="H487" s="25">
        <v>15.338788661019548</v>
      </c>
      <c r="I487" s="26">
        <v>0</v>
      </c>
      <c r="J487" s="2">
        <v>15.338788661019548</v>
      </c>
      <c r="K487" s="25">
        <v>15.18094127002706</v>
      </c>
      <c r="L487" s="26">
        <v>25.72102966490902</v>
      </c>
      <c r="M487" s="2">
        <v>40.90197093493608</v>
      </c>
      <c r="N487" s="25">
        <v>1.4962480986458853</v>
      </c>
      <c r="O487" s="26">
        <v>8.369503443182392</v>
      </c>
      <c r="P487" s="26">
        <v>1.883558714175908</v>
      </c>
      <c r="Q487" s="26">
        <v>1.5850979122130047</v>
      </c>
      <c r="R487" s="26">
        <v>10.644020393047267</v>
      </c>
      <c r="S487" s="26">
        <v>6.639730916326708</v>
      </c>
      <c r="T487" s="26">
        <v>12.803702679696103</v>
      </c>
      <c r="U487" s="26">
        <v>2.089441435226388</v>
      </c>
      <c r="V487" s="2">
        <v>45.51120041903043</v>
      </c>
      <c r="W487" s="27">
        <v>101.75196001498605</v>
      </c>
      <c r="X487" s="28">
        <v>10.054120814656867</v>
      </c>
      <c r="Y487" s="4">
        <v>111.80608082964292</v>
      </c>
    </row>
    <row r="488" spans="1:25" ht="15">
      <c r="A488" s="36">
        <v>2017</v>
      </c>
      <c r="B488" s="37">
        <v>5</v>
      </c>
      <c r="C488" s="37" t="s">
        <v>145</v>
      </c>
      <c r="D488" s="37" t="s">
        <v>155</v>
      </c>
      <c r="E488" s="34" t="s">
        <v>297</v>
      </c>
      <c r="F488" s="37" t="s">
        <v>147</v>
      </c>
      <c r="G488" s="38" t="s">
        <v>165</v>
      </c>
      <c r="H488" s="25">
        <v>19.39201562621122</v>
      </c>
      <c r="I488" s="26">
        <v>0</v>
      </c>
      <c r="J488" s="2">
        <v>19.39201562621122</v>
      </c>
      <c r="K488" s="25">
        <v>0.951771245104939</v>
      </c>
      <c r="L488" s="26">
        <v>7.228700947475084</v>
      </c>
      <c r="M488" s="2">
        <v>8.180472192580023</v>
      </c>
      <c r="N488" s="25">
        <v>2.5659770985509884</v>
      </c>
      <c r="O488" s="26">
        <v>8.942948575542303</v>
      </c>
      <c r="P488" s="26">
        <v>2.972144584967178</v>
      </c>
      <c r="Q488" s="26">
        <v>2.4215433162034277</v>
      </c>
      <c r="R488" s="26">
        <v>13.001138184717218</v>
      </c>
      <c r="S488" s="26">
        <v>6.711554541705426</v>
      </c>
      <c r="T488" s="26">
        <v>16.3004267017079</v>
      </c>
      <c r="U488" s="26">
        <v>1.8493160285193346</v>
      </c>
      <c r="V488" s="2">
        <v>54.76492488032018</v>
      </c>
      <c r="W488" s="27">
        <v>82.33741269911143</v>
      </c>
      <c r="X488" s="28">
        <v>8.135771571972032</v>
      </c>
      <c r="Y488" s="4">
        <v>90.47318427108345</v>
      </c>
    </row>
    <row r="489" spans="1:25" ht="15">
      <c r="A489" s="36">
        <v>2017</v>
      </c>
      <c r="B489" s="37">
        <v>5</v>
      </c>
      <c r="C489" s="37" t="s">
        <v>145</v>
      </c>
      <c r="D489" s="37" t="s">
        <v>153</v>
      </c>
      <c r="E489" s="34" t="s">
        <v>298</v>
      </c>
      <c r="F489" s="37" t="s">
        <v>147</v>
      </c>
      <c r="G489" s="38" t="s">
        <v>166</v>
      </c>
      <c r="H489" s="25">
        <v>106.57743526910299</v>
      </c>
      <c r="I489" s="26">
        <v>1.039522030635311</v>
      </c>
      <c r="J489" s="2">
        <v>107.6169572997383</v>
      </c>
      <c r="K489" s="25">
        <v>3.3217767446312916</v>
      </c>
      <c r="L489" s="26">
        <v>17.76840068474568</v>
      </c>
      <c r="M489" s="2">
        <v>21.090177429376972</v>
      </c>
      <c r="N489" s="25">
        <v>18.087160784984242</v>
      </c>
      <c r="O489" s="26">
        <v>31.55890861323693</v>
      </c>
      <c r="P489" s="26">
        <v>4.555069622612694</v>
      </c>
      <c r="Q489" s="26">
        <v>4.474207316756245</v>
      </c>
      <c r="R489" s="26">
        <v>18.377747534179957</v>
      </c>
      <c r="S489" s="26">
        <v>14.294630517107473</v>
      </c>
      <c r="T489" s="26">
        <v>23.256227164289935</v>
      </c>
      <c r="U489" s="26">
        <v>5.039801957479106</v>
      </c>
      <c r="V489" s="2">
        <v>119.64348227994518</v>
      </c>
      <c r="W489" s="27">
        <v>248.35061700906044</v>
      </c>
      <c r="X489" s="28">
        <v>24.539549927011898</v>
      </c>
      <c r="Y489" s="4">
        <v>272.8901669360723</v>
      </c>
    </row>
    <row r="490" spans="1:25" ht="15">
      <c r="A490" s="36">
        <v>2017</v>
      </c>
      <c r="B490" s="37">
        <v>5</v>
      </c>
      <c r="C490" s="37" t="s">
        <v>145</v>
      </c>
      <c r="D490" s="37" t="s">
        <v>155</v>
      </c>
      <c r="E490" s="34" t="s">
        <v>299</v>
      </c>
      <c r="F490" s="37" t="s">
        <v>147</v>
      </c>
      <c r="G490" s="38" t="s">
        <v>167</v>
      </c>
      <c r="H490" s="25">
        <v>77.35979888198327</v>
      </c>
      <c r="I490" s="26">
        <v>9.026438264397072</v>
      </c>
      <c r="J490" s="2">
        <v>86.38623714638034</v>
      </c>
      <c r="K490" s="25">
        <v>12.105300622452583</v>
      </c>
      <c r="L490" s="26">
        <v>11.756162886321077</v>
      </c>
      <c r="M490" s="2">
        <v>23.86146350877366</v>
      </c>
      <c r="N490" s="25">
        <v>8.164222829039742</v>
      </c>
      <c r="O490" s="26">
        <v>39.64065031726077</v>
      </c>
      <c r="P490" s="26">
        <v>7.011299424393289</v>
      </c>
      <c r="Q490" s="26">
        <v>7.926997549222101</v>
      </c>
      <c r="R490" s="26">
        <v>41.65950734831926</v>
      </c>
      <c r="S490" s="26">
        <v>21.59366282014613</v>
      </c>
      <c r="T490" s="26">
        <v>37.77382317922876</v>
      </c>
      <c r="U490" s="26">
        <v>8.416549664108086</v>
      </c>
      <c r="V490" s="2">
        <v>172.18632278686846</v>
      </c>
      <c r="W490" s="27">
        <v>282.43402344202246</v>
      </c>
      <c r="X490" s="28">
        <v>27.907342902426702</v>
      </c>
      <c r="Y490" s="4">
        <v>310.34136634444917</v>
      </c>
    </row>
    <row r="491" spans="1:25" ht="15">
      <c r="A491" s="36">
        <v>2017</v>
      </c>
      <c r="B491" s="37">
        <v>5</v>
      </c>
      <c r="C491" s="37" t="s">
        <v>145</v>
      </c>
      <c r="D491" s="37" t="s">
        <v>155</v>
      </c>
      <c r="E491" s="34" t="s">
        <v>300</v>
      </c>
      <c r="F491" s="37" t="s">
        <v>147</v>
      </c>
      <c r="G491" s="38" t="s">
        <v>168</v>
      </c>
      <c r="H491" s="25">
        <v>69.71464554703847</v>
      </c>
      <c r="I491" s="26">
        <v>0</v>
      </c>
      <c r="J491" s="2">
        <v>69.71464554703847</v>
      </c>
      <c r="K491" s="25">
        <v>4.8826677376204435</v>
      </c>
      <c r="L491" s="26">
        <v>13.456273881990064</v>
      </c>
      <c r="M491" s="2">
        <v>18.33894161961051</v>
      </c>
      <c r="N491" s="25">
        <v>5.886797738276992</v>
      </c>
      <c r="O491" s="26">
        <v>23.732280901475225</v>
      </c>
      <c r="P491" s="26">
        <v>5.334508013223277</v>
      </c>
      <c r="Q491" s="26">
        <v>5.130069825800658</v>
      </c>
      <c r="R491" s="26">
        <v>29.61849562305604</v>
      </c>
      <c r="S491" s="26">
        <v>14.603561982768218</v>
      </c>
      <c r="T491" s="26">
        <v>29.90796014898856</v>
      </c>
      <c r="U491" s="26">
        <v>4.986151078748811</v>
      </c>
      <c r="V491" s="2">
        <v>119.19955508801534</v>
      </c>
      <c r="W491" s="27">
        <v>207.25314225466434</v>
      </c>
      <c r="X491" s="28">
        <v>20.47870856882812</v>
      </c>
      <c r="Y491" s="4">
        <v>227.73185082349246</v>
      </c>
    </row>
    <row r="492" spans="1:25" ht="15">
      <c r="A492" s="36">
        <v>2017</v>
      </c>
      <c r="B492" s="37">
        <v>5</v>
      </c>
      <c r="C492" s="37" t="s">
        <v>145</v>
      </c>
      <c r="D492" s="37" t="s">
        <v>155</v>
      </c>
      <c r="E492" s="34" t="s">
        <v>301</v>
      </c>
      <c r="F492" s="37" t="s">
        <v>147</v>
      </c>
      <c r="G492" s="38" t="s">
        <v>169</v>
      </c>
      <c r="H492" s="25">
        <v>39.80918349812056</v>
      </c>
      <c r="I492" s="26">
        <v>0</v>
      </c>
      <c r="J492" s="2">
        <v>39.80918349812056</v>
      </c>
      <c r="K492" s="25">
        <v>1.118686937535931</v>
      </c>
      <c r="L492" s="26">
        <v>8.210018581668585</v>
      </c>
      <c r="M492" s="2">
        <v>9.328705519204515</v>
      </c>
      <c r="N492" s="25">
        <v>3.2586108625697774</v>
      </c>
      <c r="O492" s="26">
        <v>15.039855128994036</v>
      </c>
      <c r="P492" s="26">
        <v>3.122884728376873</v>
      </c>
      <c r="Q492" s="26">
        <v>2.2622696839443015</v>
      </c>
      <c r="R492" s="26">
        <v>10.743908292534755</v>
      </c>
      <c r="S492" s="26">
        <v>8.562891609076466</v>
      </c>
      <c r="T492" s="26">
        <v>15.443767656759425</v>
      </c>
      <c r="U492" s="26">
        <v>2.111173917900974</v>
      </c>
      <c r="V492" s="2">
        <v>60.54522462467533</v>
      </c>
      <c r="W492" s="27">
        <v>109.68311364200041</v>
      </c>
      <c r="X492" s="28">
        <v>10.837801429392245</v>
      </c>
      <c r="Y492" s="4">
        <v>120.52091507139265</v>
      </c>
    </row>
    <row r="493" spans="1:25" ht="15">
      <c r="A493" s="36">
        <v>2017</v>
      </c>
      <c r="B493" s="37">
        <v>5</v>
      </c>
      <c r="C493" s="37" t="s">
        <v>145</v>
      </c>
      <c r="D493" s="37" t="s">
        <v>146</v>
      </c>
      <c r="E493" s="34" t="s">
        <v>302</v>
      </c>
      <c r="F493" s="37" t="s">
        <v>147</v>
      </c>
      <c r="G493" s="38" t="s">
        <v>170</v>
      </c>
      <c r="H493" s="25">
        <v>32.92730392534598</v>
      </c>
      <c r="I493" s="26">
        <v>1.469458032710513</v>
      </c>
      <c r="J493" s="2">
        <v>34.396761958056494</v>
      </c>
      <c r="K493" s="25">
        <v>3.834443047655806</v>
      </c>
      <c r="L493" s="26">
        <v>5.752190484269552</v>
      </c>
      <c r="M493" s="2">
        <v>9.586633531925358</v>
      </c>
      <c r="N493" s="25">
        <v>3.8761815286693526</v>
      </c>
      <c r="O493" s="26">
        <v>21.77101294790393</v>
      </c>
      <c r="P493" s="26">
        <v>3.002489448683145</v>
      </c>
      <c r="Q493" s="26">
        <v>2.0566458046669243</v>
      </c>
      <c r="R493" s="26">
        <v>16.27274063793939</v>
      </c>
      <c r="S493" s="26">
        <v>10.165731083477798</v>
      </c>
      <c r="T493" s="26">
        <v>19.869156887537468</v>
      </c>
      <c r="U493" s="26">
        <v>3.3248814224465546</v>
      </c>
      <c r="V493" s="2">
        <v>80.33865763430813</v>
      </c>
      <c r="W493" s="27">
        <v>124.32205312429</v>
      </c>
      <c r="X493" s="28">
        <v>12.2842793944101</v>
      </c>
      <c r="Y493" s="4">
        <v>136.6063325187001</v>
      </c>
    </row>
    <row r="494" spans="1:25" ht="15">
      <c r="A494" s="36">
        <v>2017</v>
      </c>
      <c r="B494" s="37">
        <v>5</v>
      </c>
      <c r="C494" s="37" t="s">
        <v>145</v>
      </c>
      <c r="D494" s="37" t="s">
        <v>153</v>
      </c>
      <c r="E494" s="34" t="s">
        <v>303</v>
      </c>
      <c r="F494" s="37" t="s">
        <v>147</v>
      </c>
      <c r="G494" s="38" t="s">
        <v>171</v>
      </c>
      <c r="H494" s="25">
        <v>225.05025932331594</v>
      </c>
      <c r="I494" s="26">
        <v>2.514857901891787</v>
      </c>
      <c r="J494" s="2">
        <v>227.56511722520773</v>
      </c>
      <c r="K494" s="25">
        <v>26.33659579585337</v>
      </c>
      <c r="L494" s="26">
        <v>22.266479849808782</v>
      </c>
      <c r="M494" s="2">
        <v>48.60307564566215</v>
      </c>
      <c r="N494" s="25">
        <v>12.269157328294254</v>
      </c>
      <c r="O494" s="26">
        <v>45.70945716296484</v>
      </c>
      <c r="P494" s="26">
        <v>9.978097787576916</v>
      </c>
      <c r="Q494" s="26">
        <v>10.48954252113922</v>
      </c>
      <c r="R494" s="26">
        <v>37.622201794008866</v>
      </c>
      <c r="S494" s="26">
        <v>30.15441852364466</v>
      </c>
      <c r="T494" s="26">
        <v>59.11356619383317</v>
      </c>
      <c r="U494" s="26">
        <v>9.643162515059368</v>
      </c>
      <c r="V494" s="2">
        <v>214.9791164707921</v>
      </c>
      <c r="W494" s="27">
        <v>491.147309341662</v>
      </c>
      <c r="X494" s="28">
        <v>48.53031114171737</v>
      </c>
      <c r="Y494" s="4">
        <v>539.6776204833793</v>
      </c>
    </row>
    <row r="495" spans="1:25" ht="15">
      <c r="A495" s="36">
        <v>2017</v>
      </c>
      <c r="B495" s="37">
        <v>5</v>
      </c>
      <c r="C495" s="37" t="s">
        <v>145</v>
      </c>
      <c r="D495" s="37" t="s">
        <v>155</v>
      </c>
      <c r="E495" s="34" t="s">
        <v>304</v>
      </c>
      <c r="F495" s="37" t="s">
        <v>147</v>
      </c>
      <c r="G495" s="38" t="s">
        <v>172</v>
      </c>
      <c r="H495" s="25">
        <v>47.52686135802243</v>
      </c>
      <c r="I495" s="26">
        <v>2.9580427490939627</v>
      </c>
      <c r="J495" s="2">
        <v>50.48490410711639</v>
      </c>
      <c r="K495" s="25">
        <v>2.4241726259315395</v>
      </c>
      <c r="L495" s="26">
        <v>7.365927397549264</v>
      </c>
      <c r="M495" s="2">
        <v>9.790100023480804</v>
      </c>
      <c r="N495" s="25">
        <v>2.4377216293443125</v>
      </c>
      <c r="O495" s="26">
        <v>10.258859230819093</v>
      </c>
      <c r="P495" s="26">
        <v>2.8825007846951523</v>
      </c>
      <c r="Q495" s="26">
        <v>1.937420742811632</v>
      </c>
      <c r="R495" s="26">
        <v>12.886040696260817</v>
      </c>
      <c r="S495" s="26">
        <v>7.931096496865916</v>
      </c>
      <c r="T495" s="26">
        <v>14.146457749025576</v>
      </c>
      <c r="U495" s="26">
        <v>2.692076784934127</v>
      </c>
      <c r="V495" s="2">
        <v>55.17204904021621</v>
      </c>
      <c r="W495" s="27">
        <v>115.4470531708134</v>
      </c>
      <c r="X495" s="28">
        <v>11.407335059536642</v>
      </c>
      <c r="Y495" s="4">
        <v>126.85438823035005</v>
      </c>
    </row>
    <row r="496" spans="1:25" ht="15">
      <c r="A496" s="36">
        <v>2017</v>
      </c>
      <c r="B496" s="37">
        <v>5</v>
      </c>
      <c r="C496" s="37" t="s">
        <v>145</v>
      </c>
      <c r="D496" s="37" t="s">
        <v>146</v>
      </c>
      <c r="E496" s="34" t="s">
        <v>305</v>
      </c>
      <c r="F496" s="37" t="s">
        <v>147</v>
      </c>
      <c r="G496" s="38" t="s">
        <v>173</v>
      </c>
      <c r="H496" s="25">
        <v>47.071306014940056</v>
      </c>
      <c r="I496" s="26">
        <v>1.5775067584360372</v>
      </c>
      <c r="J496" s="2">
        <v>48.64881277337609</v>
      </c>
      <c r="K496" s="25">
        <v>4.895784034196096</v>
      </c>
      <c r="L496" s="26">
        <v>10.351494870782062</v>
      </c>
      <c r="M496" s="2">
        <v>15.247278904978158</v>
      </c>
      <c r="N496" s="25">
        <v>6.340553775740635</v>
      </c>
      <c r="O496" s="26">
        <v>26.369981799180636</v>
      </c>
      <c r="P496" s="26">
        <v>4.934008238152683</v>
      </c>
      <c r="Q496" s="26">
        <v>3.5600986798732306</v>
      </c>
      <c r="R496" s="26">
        <v>25.08279491381586</v>
      </c>
      <c r="S496" s="26">
        <v>13.730013865601281</v>
      </c>
      <c r="T496" s="26">
        <v>23.66906297071756</v>
      </c>
      <c r="U496" s="26">
        <v>4.136051529284794</v>
      </c>
      <c r="V496" s="2">
        <v>107.82232134013111</v>
      </c>
      <c r="W496" s="27">
        <v>171.71841301848536</v>
      </c>
      <c r="X496" s="28">
        <v>16.96751961621034</v>
      </c>
      <c r="Y496" s="4">
        <v>188.6859326346957</v>
      </c>
    </row>
    <row r="497" spans="1:25" ht="15">
      <c r="A497" s="36">
        <v>2017</v>
      </c>
      <c r="B497" s="37">
        <v>5</v>
      </c>
      <c r="C497" s="37" t="s">
        <v>174</v>
      </c>
      <c r="D497" s="37" t="s">
        <v>175</v>
      </c>
      <c r="E497" s="34" t="s">
        <v>306</v>
      </c>
      <c r="F497" s="37" t="s">
        <v>176</v>
      </c>
      <c r="G497" s="38" t="s">
        <v>177</v>
      </c>
      <c r="H497" s="25">
        <v>545.9442634696818</v>
      </c>
      <c r="I497" s="26">
        <v>14.377426356775914</v>
      </c>
      <c r="J497" s="2">
        <v>560.3216898264577</v>
      </c>
      <c r="K497" s="25">
        <v>74.81077016282786</v>
      </c>
      <c r="L497" s="26">
        <v>181.71048421551933</v>
      </c>
      <c r="M497" s="2">
        <v>256.5212543783472</v>
      </c>
      <c r="N497" s="25">
        <v>79.37271050440516</v>
      </c>
      <c r="O497" s="26">
        <v>558.5506657733254</v>
      </c>
      <c r="P497" s="26">
        <v>62.331409155184836</v>
      </c>
      <c r="Q497" s="26">
        <v>63.497597728687474</v>
      </c>
      <c r="R497" s="26">
        <v>121.1028464515926</v>
      </c>
      <c r="S497" s="26">
        <v>184.89861239702526</v>
      </c>
      <c r="T497" s="26">
        <v>280.6866523541873</v>
      </c>
      <c r="U497" s="26">
        <v>37.10918341204467</v>
      </c>
      <c r="V497" s="2">
        <v>1387.5465322209072</v>
      </c>
      <c r="W497" s="27">
        <v>2204.389476425712</v>
      </c>
      <c r="X497" s="28">
        <v>217.81602308432971</v>
      </c>
      <c r="Y497" s="4">
        <v>2422.2054995100416</v>
      </c>
    </row>
    <row r="498" spans="1:25" ht="15">
      <c r="A498" s="36">
        <v>2017</v>
      </c>
      <c r="B498" s="37">
        <v>5</v>
      </c>
      <c r="C498" s="37" t="s">
        <v>174</v>
      </c>
      <c r="D498" s="37" t="s">
        <v>178</v>
      </c>
      <c r="E498" s="34" t="s">
        <v>307</v>
      </c>
      <c r="F498" s="37" t="s">
        <v>176</v>
      </c>
      <c r="G498" s="38" t="s">
        <v>179</v>
      </c>
      <c r="H498" s="25">
        <v>53.36512038795761</v>
      </c>
      <c r="I498" s="26">
        <v>0</v>
      </c>
      <c r="J498" s="2">
        <v>53.3651203879576</v>
      </c>
      <c r="K498" s="25">
        <v>1.6863459155363671</v>
      </c>
      <c r="L498" s="26">
        <v>22.207463734924712</v>
      </c>
      <c r="M498" s="2">
        <v>23.89380965046108</v>
      </c>
      <c r="N498" s="25">
        <v>10.12584948217582</v>
      </c>
      <c r="O498" s="26">
        <v>29.493726915446935</v>
      </c>
      <c r="P498" s="26">
        <v>10.723503798771075</v>
      </c>
      <c r="Q498" s="26">
        <v>8.828568421847576</v>
      </c>
      <c r="R498" s="26">
        <v>24.96433529184897</v>
      </c>
      <c r="S498" s="26">
        <v>27.000578866485665</v>
      </c>
      <c r="T498" s="26">
        <v>77.98698987947446</v>
      </c>
      <c r="U498" s="26">
        <v>10.266670527679892</v>
      </c>
      <c r="V498" s="2">
        <v>199.3897711689072</v>
      </c>
      <c r="W498" s="27">
        <v>276.64870120732587</v>
      </c>
      <c r="X498" s="28">
        <v>27.335701337240373</v>
      </c>
      <c r="Y498" s="4">
        <v>303.98440254456625</v>
      </c>
    </row>
    <row r="499" spans="1:25" ht="15">
      <c r="A499" s="36">
        <v>2017</v>
      </c>
      <c r="B499" s="37">
        <v>5</v>
      </c>
      <c r="C499" s="37" t="s">
        <v>174</v>
      </c>
      <c r="D499" s="37" t="s">
        <v>175</v>
      </c>
      <c r="E499" s="34" t="s">
        <v>308</v>
      </c>
      <c r="F499" s="37" t="s">
        <v>176</v>
      </c>
      <c r="G499" s="38" t="s">
        <v>180</v>
      </c>
      <c r="H499" s="25">
        <v>546.1235260515316</v>
      </c>
      <c r="I499" s="26">
        <v>9.476638410703913</v>
      </c>
      <c r="J499" s="2">
        <v>555.6001644622355</v>
      </c>
      <c r="K499" s="25">
        <v>21.843101445033003</v>
      </c>
      <c r="L499" s="26">
        <v>63.55775174122945</v>
      </c>
      <c r="M499" s="2">
        <v>85.40085318626245</v>
      </c>
      <c r="N499" s="25">
        <v>22.184574669816527</v>
      </c>
      <c r="O499" s="26">
        <v>137.9553360317464</v>
      </c>
      <c r="P499" s="26">
        <v>14.31932480688784</v>
      </c>
      <c r="Q499" s="26">
        <v>12.296066949888676</v>
      </c>
      <c r="R499" s="26">
        <v>38.45755413019264</v>
      </c>
      <c r="S499" s="26">
        <v>52.58514585046586</v>
      </c>
      <c r="T499" s="26">
        <v>73.59227475109766</v>
      </c>
      <c r="U499" s="26">
        <v>12.997102869694851</v>
      </c>
      <c r="V499" s="2">
        <v>364.38655399874017</v>
      </c>
      <c r="W499" s="27">
        <v>1005.3875716472381</v>
      </c>
      <c r="X499" s="28">
        <v>99.34242215305675</v>
      </c>
      <c r="Y499" s="4">
        <v>1104.7299938002948</v>
      </c>
    </row>
    <row r="500" spans="1:25" ht="15">
      <c r="A500" s="36">
        <v>2017</v>
      </c>
      <c r="B500" s="37">
        <v>5</v>
      </c>
      <c r="C500" s="37" t="s">
        <v>174</v>
      </c>
      <c r="D500" s="37" t="s">
        <v>175</v>
      </c>
      <c r="E500" s="34" t="s">
        <v>309</v>
      </c>
      <c r="F500" s="37" t="s">
        <v>176</v>
      </c>
      <c r="G500" s="38" t="s">
        <v>181</v>
      </c>
      <c r="H500" s="25">
        <v>291.6077440812185</v>
      </c>
      <c r="I500" s="26">
        <v>4.394279849848942</v>
      </c>
      <c r="J500" s="2">
        <v>296.00202393106747</v>
      </c>
      <c r="K500" s="25">
        <v>24.13690480424629</v>
      </c>
      <c r="L500" s="26">
        <v>46.98532443540603</v>
      </c>
      <c r="M500" s="2">
        <v>71.12222923965231</v>
      </c>
      <c r="N500" s="25">
        <v>26.931138604179452</v>
      </c>
      <c r="O500" s="26">
        <v>166.26611123856628</v>
      </c>
      <c r="P500" s="26">
        <v>20.548830466575044</v>
      </c>
      <c r="Q500" s="26">
        <v>21.095347746673575</v>
      </c>
      <c r="R500" s="26">
        <v>49.261338098148045</v>
      </c>
      <c r="S500" s="26">
        <v>59.03859387665699</v>
      </c>
      <c r="T500" s="26">
        <v>95.44827479038062</v>
      </c>
      <c r="U500" s="26">
        <v>14.907816535824526</v>
      </c>
      <c r="V500" s="2">
        <v>453.49642328467974</v>
      </c>
      <c r="W500" s="27">
        <v>820.6206764553995</v>
      </c>
      <c r="X500" s="28">
        <v>81.08562619678032</v>
      </c>
      <c r="Y500" s="4">
        <v>901.7063026521798</v>
      </c>
    </row>
    <row r="501" spans="1:25" ht="15">
      <c r="A501" s="36">
        <v>2017</v>
      </c>
      <c r="B501" s="37">
        <v>5</v>
      </c>
      <c r="C501" s="37" t="s">
        <v>174</v>
      </c>
      <c r="D501" s="37" t="s">
        <v>182</v>
      </c>
      <c r="E501" s="34" t="s">
        <v>310</v>
      </c>
      <c r="F501" s="37" t="s">
        <v>176</v>
      </c>
      <c r="G501" s="38" t="s">
        <v>183</v>
      </c>
      <c r="H501" s="25">
        <v>0.8758302081565429</v>
      </c>
      <c r="I501" s="26">
        <v>0</v>
      </c>
      <c r="J501" s="2">
        <v>0.8758302081565429</v>
      </c>
      <c r="K501" s="25">
        <v>0.5029348509931768</v>
      </c>
      <c r="L501" s="26">
        <v>2.681561080370381</v>
      </c>
      <c r="M501" s="2">
        <v>3.1844959313635575</v>
      </c>
      <c r="N501" s="25">
        <v>1.9526586942846453</v>
      </c>
      <c r="O501" s="26">
        <v>3.3891627463730654</v>
      </c>
      <c r="P501" s="26">
        <v>2.275727094036598</v>
      </c>
      <c r="Q501" s="26">
        <v>0.920346382803832</v>
      </c>
      <c r="R501" s="26">
        <v>3.6309686709848585</v>
      </c>
      <c r="S501" s="26">
        <v>5.073364390431213</v>
      </c>
      <c r="T501" s="26">
        <v>15.978353697790094</v>
      </c>
      <c r="U501" s="26">
        <v>1.0008698499905981</v>
      </c>
      <c r="V501" s="2">
        <v>34.22137394714705</v>
      </c>
      <c r="W501" s="27">
        <v>38.28170008666715</v>
      </c>
      <c r="X501" s="28">
        <v>3.782622244652187</v>
      </c>
      <c r="Y501" s="4">
        <v>42.06432233131934</v>
      </c>
    </row>
    <row r="502" spans="1:25" ht="15">
      <c r="A502" s="36">
        <v>2017</v>
      </c>
      <c r="B502" s="37">
        <v>5</v>
      </c>
      <c r="C502" s="37" t="s">
        <v>174</v>
      </c>
      <c r="D502" s="37" t="s">
        <v>175</v>
      </c>
      <c r="E502" s="34" t="s">
        <v>311</v>
      </c>
      <c r="F502" s="37" t="s">
        <v>176</v>
      </c>
      <c r="G502" s="38" t="s">
        <v>184</v>
      </c>
      <c r="H502" s="25">
        <v>20.875239295749704</v>
      </c>
      <c r="I502" s="26">
        <v>28.70340116785456</v>
      </c>
      <c r="J502" s="2">
        <v>49.578640463604266</v>
      </c>
      <c r="K502" s="25">
        <v>1.117356139638711</v>
      </c>
      <c r="L502" s="26">
        <v>11.859447179063435</v>
      </c>
      <c r="M502" s="2">
        <v>12.976803318702146</v>
      </c>
      <c r="N502" s="25">
        <v>8.127275054131609</v>
      </c>
      <c r="O502" s="26">
        <v>22.78408084362345</v>
      </c>
      <c r="P502" s="26">
        <v>4.850056740975719</v>
      </c>
      <c r="Q502" s="26">
        <v>4.18133365074354</v>
      </c>
      <c r="R502" s="26">
        <v>10.861710170468053</v>
      </c>
      <c r="S502" s="26">
        <v>15.840977194456036</v>
      </c>
      <c r="T502" s="26">
        <v>36.46801607127689</v>
      </c>
      <c r="U502" s="26">
        <v>2.928754197051678</v>
      </c>
      <c r="V502" s="2">
        <v>106.04196352654661</v>
      </c>
      <c r="W502" s="27">
        <v>168.597407308853</v>
      </c>
      <c r="X502" s="28">
        <v>16.65913266007813</v>
      </c>
      <c r="Y502" s="4">
        <v>185.25653996893112</v>
      </c>
    </row>
    <row r="503" spans="1:25" ht="15">
      <c r="A503" s="36">
        <v>2017</v>
      </c>
      <c r="B503" s="37">
        <v>5</v>
      </c>
      <c r="C503" s="37" t="s">
        <v>174</v>
      </c>
      <c r="D503" s="37" t="s">
        <v>178</v>
      </c>
      <c r="E503" s="34" t="s">
        <v>312</v>
      </c>
      <c r="F503" s="37" t="s">
        <v>176</v>
      </c>
      <c r="G503" s="38" t="s">
        <v>185</v>
      </c>
      <c r="H503" s="25">
        <v>95.69483618117037</v>
      </c>
      <c r="I503" s="26">
        <v>1.4107305905616982</v>
      </c>
      <c r="J503" s="2">
        <v>97.10556677173207</v>
      </c>
      <c r="K503" s="25">
        <v>1.7425392923544507</v>
      </c>
      <c r="L503" s="26">
        <v>37.59294907717411</v>
      </c>
      <c r="M503" s="2">
        <v>39.33548836952856</v>
      </c>
      <c r="N503" s="25">
        <v>27.30952276633007</v>
      </c>
      <c r="O503" s="26">
        <v>87.05084236794363</v>
      </c>
      <c r="P503" s="26">
        <v>14.05539854272487</v>
      </c>
      <c r="Q503" s="26">
        <v>11.245769536092538</v>
      </c>
      <c r="R503" s="26">
        <v>29.362735582186467</v>
      </c>
      <c r="S503" s="26">
        <v>40.73264288302863</v>
      </c>
      <c r="T503" s="26">
        <v>97.35503859808392</v>
      </c>
      <c r="U503" s="26">
        <v>11.413305748136752</v>
      </c>
      <c r="V503" s="2">
        <v>318.5245339322649</v>
      </c>
      <c r="W503" s="27">
        <v>454.9655890735255</v>
      </c>
      <c r="X503" s="28">
        <v>44.95521875155416</v>
      </c>
      <c r="Y503" s="4">
        <v>499.9208078250797</v>
      </c>
    </row>
    <row r="504" spans="1:25" ht="15">
      <c r="A504" s="36">
        <v>2017</v>
      </c>
      <c r="B504" s="37">
        <v>5</v>
      </c>
      <c r="C504" s="37" t="s">
        <v>174</v>
      </c>
      <c r="D504" s="37" t="s">
        <v>178</v>
      </c>
      <c r="E504" s="34" t="s">
        <v>313</v>
      </c>
      <c r="F504" s="37" t="s">
        <v>176</v>
      </c>
      <c r="G504" s="38" t="s">
        <v>186</v>
      </c>
      <c r="H504" s="25">
        <v>49.970155908548165</v>
      </c>
      <c r="I504" s="26">
        <v>0.48977075895940914</v>
      </c>
      <c r="J504" s="2">
        <v>50.459926667507574</v>
      </c>
      <c r="K504" s="25">
        <v>0.920340022840826</v>
      </c>
      <c r="L504" s="26">
        <v>15.00408318780596</v>
      </c>
      <c r="M504" s="2">
        <v>15.924423210646786</v>
      </c>
      <c r="N504" s="25">
        <v>9.988258402696287</v>
      </c>
      <c r="O504" s="26">
        <v>25.182781316398458</v>
      </c>
      <c r="P504" s="26">
        <v>6.093401909933951</v>
      </c>
      <c r="Q504" s="26">
        <v>5.047630478110032</v>
      </c>
      <c r="R504" s="26">
        <v>14.22385499588914</v>
      </c>
      <c r="S504" s="26">
        <v>16.091257378474918</v>
      </c>
      <c r="T504" s="26">
        <v>41.08474783381617</v>
      </c>
      <c r="U504" s="26">
        <v>4.0271201033595645</v>
      </c>
      <c r="V504" s="2">
        <v>121.73877643796402</v>
      </c>
      <c r="W504" s="27">
        <v>188.12312631611837</v>
      </c>
      <c r="X504" s="28">
        <v>18.58847236594406</v>
      </c>
      <c r="Y504" s="4">
        <v>206.71159868206243</v>
      </c>
    </row>
    <row r="505" spans="1:25" ht="15">
      <c r="A505" s="36">
        <v>2017</v>
      </c>
      <c r="B505" s="37">
        <v>5</v>
      </c>
      <c r="C505" s="37" t="s">
        <v>174</v>
      </c>
      <c r="D505" s="37" t="s">
        <v>178</v>
      </c>
      <c r="E505" s="34" t="s">
        <v>314</v>
      </c>
      <c r="F505" s="37" t="s">
        <v>176</v>
      </c>
      <c r="G505" s="38" t="s">
        <v>187</v>
      </c>
      <c r="H505" s="25">
        <v>56.136457022743414</v>
      </c>
      <c r="I505" s="26">
        <v>0</v>
      </c>
      <c r="J505" s="2">
        <v>56.136457022743414</v>
      </c>
      <c r="K505" s="25">
        <v>1.7483559672375901</v>
      </c>
      <c r="L505" s="26">
        <v>20.840856632896394</v>
      </c>
      <c r="M505" s="2">
        <v>22.589212600133983</v>
      </c>
      <c r="N505" s="25">
        <v>11.60219741176518</v>
      </c>
      <c r="O505" s="26">
        <v>38.53630806899688</v>
      </c>
      <c r="P505" s="26">
        <v>9.460630258444196</v>
      </c>
      <c r="Q505" s="26">
        <v>7.85768822748148</v>
      </c>
      <c r="R505" s="26">
        <v>21.381010911374897</v>
      </c>
      <c r="S505" s="26">
        <v>24.52971782602525</v>
      </c>
      <c r="T505" s="26">
        <v>69.65295059341882</v>
      </c>
      <c r="U505" s="26">
        <v>6.115550842576559</v>
      </c>
      <c r="V505" s="2">
        <v>189.13562537131665</v>
      </c>
      <c r="W505" s="27">
        <v>267.86129499419405</v>
      </c>
      <c r="X505" s="28">
        <v>26.467415479789903</v>
      </c>
      <c r="Y505" s="4">
        <v>294.32871047398396</v>
      </c>
    </row>
    <row r="506" spans="1:25" ht="15">
      <c r="A506" s="36">
        <v>2017</v>
      </c>
      <c r="B506" s="37">
        <v>5</v>
      </c>
      <c r="C506" s="37" t="s">
        <v>174</v>
      </c>
      <c r="D506" s="37" t="s">
        <v>175</v>
      </c>
      <c r="E506" s="34" t="s">
        <v>315</v>
      </c>
      <c r="F506" s="37" t="s">
        <v>176</v>
      </c>
      <c r="G506" s="38" t="s">
        <v>188</v>
      </c>
      <c r="H506" s="25">
        <v>712.4723301466094</v>
      </c>
      <c r="I506" s="26">
        <v>9.364434199609605</v>
      </c>
      <c r="J506" s="2">
        <v>721.836764346219</v>
      </c>
      <c r="K506" s="25">
        <v>18.324745104682197</v>
      </c>
      <c r="L506" s="26">
        <v>159.6751230770214</v>
      </c>
      <c r="M506" s="2">
        <v>177.9998681817036</v>
      </c>
      <c r="N506" s="25">
        <v>60.575829771761065</v>
      </c>
      <c r="O506" s="26">
        <v>263.7760439723243</v>
      </c>
      <c r="P506" s="26">
        <v>61.522633193695995</v>
      </c>
      <c r="Q506" s="26">
        <v>44.566609863541586</v>
      </c>
      <c r="R506" s="26">
        <v>106.73675859531261</v>
      </c>
      <c r="S506" s="26">
        <v>167.05348420170967</v>
      </c>
      <c r="T506" s="26">
        <v>432.1683282231626</v>
      </c>
      <c r="U506" s="26">
        <v>36.661077549070484</v>
      </c>
      <c r="V506" s="2">
        <v>1173.0581060583713</v>
      </c>
      <c r="W506" s="27">
        <v>2072.894738586294</v>
      </c>
      <c r="X506" s="28">
        <v>204.8229807021853</v>
      </c>
      <c r="Y506" s="4">
        <v>2277.717719288479</v>
      </c>
    </row>
    <row r="507" spans="1:25" ht="15" thickBot="1">
      <c r="A507" s="39">
        <v>2017</v>
      </c>
      <c r="B507" s="40">
        <v>5</v>
      </c>
      <c r="C507" s="40" t="s">
        <v>174</v>
      </c>
      <c r="D507" s="40" t="s">
        <v>182</v>
      </c>
      <c r="E507" s="41" t="s">
        <v>316</v>
      </c>
      <c r="F507" s="40" t="s">
        <v>176</v>
      </c>
      <c r="G507" s="42" t="s">
        <v>189</v>
      </c>
      <c r="H507" s="29">
        <v>10.867897436106201</v>
      </c>
      <c r="I507" s="30">
        <v>0</v>
      </c>
      <c r="J507" s="5">
        <v>10.867897436106201</v>
      </c>
      <c r="K507" s="29">
        <v>0</v>
      </c>
      <c r="L507" s="30">
        <v>5.123453566108824</v>
      </c>
      <c r="M507" s="5">
        <v>5.123453566108824</v>
      </c>
      <c r="N507" s="29">
        <v>2.6074823685820947</v>
      </c>
      <c r="O507" s="30">
        <v>6.212362965065646</v>
      </c>
      <c r="P507" s="30">
        <v>2.2375362088757567</v>
      </c>
      <c r="Q507" s="30">
        <v>1.7260056392069125</v>
      </c>
      <c r="R507" s="30">
        <v>5.753491277841339</v>
      </c>
      <c r="S507" s="30">
        <v>6.057648379469197</v>
      </c>
      <c r="T507" s="30">
        <v>18.93531623897346</v>
      </c>
      <c r="U507" s="30">
        <v>2.0693515644002085</v>
      </c>
      <c r="V507" s="5">
        <v>45.59909126968362</v>
      </c>
      <c r="W507" s="31">
        <v>61.590442271898645</v>
      </c>
      <c r="X507" s="32">
        <v>6.085761482838593</v>
      </c>
      <c r="Y507" s="6">
        <v>67.67620375473724</v>
      </c>
    </row>
    <row r="508" spans="1:25" ht="15" thickBot="1">
      <c r="A508" s="43">
        <v>2017</v>
      </c>
      <c r="B508" s="13">
        <v>5</v>
      </c>
      <c r="C508" s="44" t="s">
        <v>190</v>
      </c>
      <c r="D508" s="44" t="s">
        <v>190</v>
      </c>
      <c r="E508" s="13" t="s">
        <v>190</v>
      </c>
      <c r="F508" s="44" t="s">
        <v>191</v>
      </c>
      <c r="G508" s="14" t="s">
        <v>319</v>
      </c>
      <c r="H508" s="9">
        <v>7478.000000000004</v>
      </c>
      <c r="I508" s="10">
        <v>2429.9999999999995</v>
      </c>
      <c r="J508" s="7">
        <v>9907.6633674986</v>
      </c>
      <c r="K508" s="9">
        <v>20388.20480577754</v>
      </c>
      <c r="L508" s="10">
        <v>9818.899999585998</v>
      </c>
      <c r="M508" s="7">
        <v>30207.10480536355</v>
      </c>
      <c r="N508" s="9">
        <v>5841.167118224737</v>
      </c>
      <c r="O508" s="10">
        <v>22796.859394362233</v>
      </c>
      <c r="P508" s="10">
        <v>3815.6558941986104</v>
      </c>
      <c r="Q508" s="10">
        <v>6223.677651714365</v>
      </c>
      <c r="R508" s="10">
        <v>11552.363479898297</v>
      </c>
      <c r="S508" s="10">
        <v>11796.82784582835</v>
      </c>
      <c r="T508" s="10">
        <v>15165.331299964035</v>
      </c>
      <c r="U508" s="10">
        <v>3158.753467495836</v>
      </c>
      <c r="V508" s="7">
        <v>80350.63615168646</v>
      </c>
      <c r="W508" s="8">
        <v>120465.38828843355</v>
      </c>
      <c r="X508" s="11">
        <v>11903.202365470683</v>
      </c>
      <c r="Y508" s="8">
        <v>132368.59065390422</v>
      </c>
    </row>
    <row r="509" spans="1:25" ht="15">
      <c r="A509" s="33">
        <v>2016</v>
      </c>
      <c r="B509" s="34">
        <v>5</v>
      </c>
      <c r="C509" s="34" t="s">
        <v>22</v>
      </c>
      <c r="D509" s="34" t="s">
        <v>23</v>
      </c>
      <c r="E509" s="34" t="s">
        <v>192</v>
      </c>
      <c r="F509" s="34" t="s">
        <v>24</v>
      </c>
      <c r="G509" s="35" t="s">
        <v>25</v>
      </c>
      <c r="H509" s="21">
        <v>137.604299628799</v>
      </c>
      <c r="I509" s="22">
        <v>4.20012259018776</v>
      </c>
      <c r="J509" s="1">
        <v>141.80442221898676</v>
      </c>
      <c r="K509" s="21">
        <v>7555.497374801129</v>
      </c>
      <c r="L509" s="22">
        <v>4704.155376597253</v>
      </c>
      <c r="M509" s="1">
        <v>12259.652751398382</v>
      </c>
      <c r="N509" s="21">
        <v>2001.0555369241447</v>
      </c>
      <c r="O509" s="22">
        <v>10143.787741787117</v>
      </c>
      <c r="P509" s="22">
        <v>1616.9958161856052</v>
      </c>
      <c r="Q509" s="22">
        <v>4008.1489048995527</v>
      </c>
      <c r="R509" s="22">
        <v>4998.023637325195</v>
      </c>
      <c r="S509" s="22">
        <v>5174.697509004324</v>
      </c>
      <c r="T509" s="22">
        <v>7316.893347905919</v>
      </c>
      <c r="U509" s="22">
        <v>1388.8224596727173</v>
      </c>
      <c r="V509" s="1">
        <v>36646.304263446946</v>
      </c>
      <c r="W509" s="23">
        <v>49047.76143706431</v>
      </c>
      <c r="X509" s="24">
        <v>4578.046954525245</v>
      </c>
      <c r="Y509" s="3">
        <v>53625.808391589555</v>
      </c>
    </row>
    <row r="510" spans="1:25" ht="15">
      <c r="A510" s="36">
        <v>2016</v>
      </c>
      <c r="B510" s="37">
        <v>5</v>
      </c>
      <c r="C510" s="37" t="s">
        <v>22</v>
      </c>
      <c r="D510" s="37" t="s">
        <v>26</v>
      </c>
      <c r="E510" s="34" t="s">
        <v>193</v>
      </c>
      <c r="F510" s="37" t="s">
        <v>24</v>
      </c>
      <c r="G510" s="38" t="s">
        <v>27</v>
      </c>
      <c r="H510" s="25">
        <v>98.68428773528214</v>
      </c>
      <c r="I510" s="26">
        <v>13.844863593582787</v>
      </c>
      <c r="J510" s="2">
        <v>112.52915132886493</v>
      </c>
      <c r="K510" s="25">
        <v>324.94436075849035</v>
      </c>
      <c r="L510" s="26">
        <v>45.19735865628007</v>
      </c>
      <c r="M510" s="2">
        <v>370.1417194147704</v>
      </c>
      <c r="N510" s="25">
        <v>50.1193566294218</v>
      </c>
      <c r="O510" s="26">
        <v>43.55319872227922</v>
      </c>
      <c r="P510" s="26">
        <v>3.982445716616427</v>
      </c>
      <c r="Q510" s="26">
        <v>4.02818398833707</v>
      </c>
      <c r="R510" s="26">
        <v>22.865631173309204</v>
      </c>
      <c r="S510" s="26">
        <v>47.55961421418701</v>
      </c>
      <c r="T510" s="26">
        <v>169.70994418331003</v>
      </c>
      <c r="U510" s="26">
        <v>6.053185467441105</v>
      </c>
      <c r="V510" s="2">
        <v>347.8514302304035</v>
      </c>
      <c r="W510" s="27">
        <v>830.5223009740389</v>
      </c>
      <c r="X510" s="28">
        <v>77.51827489074456</v>
      </c>
      <c r="Y510" s="4">
        <v>908.0405758647835</v>
      </c>
    </row>
    <row r="511" spans="1:25" ht="15">
      <c r="A511" s="36">
        <v>2016</v>
      </c>
      <c r="B511" s="37">
        <v>5</v>
      </c>
      <c r="C511" s="37" t="s">
        <v>22</v>
      </c>
      <c r="D511" s="37" t="s">
        <v>26</v>
      </c>
      <c r="E511" s="34" t="s">
        <v>194</v>
      </c>
      <c r="F511" s="37" t="s">
        <v>24</v>
      </c>
      <c r="G511" s="38" t="s">
        <v>28</v>
      </c>
      <c r="H511" s="25">
        <v>28.167641808679733</v>
      </c>
      <c r="I511" s="26">
        <v>0.9448795835954051</v>
      </c>
      <c r="J511" s="2">
        <v>29.112521392275138</v>
      </c>
      <c r="K511" s="25">
        <v>651.5205514834871</v>
      </c>
      <c r="L511" s="26">
        <v>422.60642852089893</v>
      </c>
      <c r="M511" s="2">
        <v>1074.126980004386</v>
      </c>
      <c r="N511" s="25">
        <v>240.39470837902627</v>
      </c>
      <c r="O511" s="26">
        <v>1368.3166754081872</v>
      </c>
      <c r="P511" s="26">
        <v>162.28974646489155</v>
      </c>
      <c r="Q511" s="26">
        <v>178.07604514818385</v>
      </c>
      <c r="R511" s="26">
        <v>636.0898503774495</v>
      </c>
      <c r="S511" s="26">
        <v>479.9973359273333</v>
      </c>
      <c r="T511" s="26">
        <v>477.4588396587738</v>
      </c>
      <c r="U511" s="26">
        <v>198.8919725184823</v>
      </c>
      <c r="V511" s="2">
        <v>3741.298668131043</v>
      </c>
      <c r="W511" s="27">
        <v>4844.538169527705</v>
      </c>
      <c r="X511" s="28">
        <v>452.18282745328764</v>
      </c>
      <c r="Y511" s="4">
        <v>5296.720996980992</v>
      </c>
    </row>
    <row r="512" spans="1:25" ht="15">
      <c r="A512" s="36">
        <v>2016</v>
      </c>
      <c r="B512" s="37">
        <v>5</v>
      </c>
      <c r="C512" s="37" t="s">
        <v>22</v>
      </c>
      <c r="D512" s="37" t="s">
        <v>29</v>
      </c>
      <c r="E512" s="34" t="s">
        <v>195</v>
      </c>
      <c r="F512" s="37" t="s">
        <v>24</v>
      </c>
      <c r="G512" s="38" t="s">
        <v>30</v>
      </c>
      <c r="H512" s="25">
        <v>57.175593581833944</v>
      </c>
      <c r="I512" s="26">
        <v>0</v>
      </c>
      <c r="J512" s="2">
        <v>57.175593581833944</v>
      </c>
      <c r="K512" s="25">
        <v>241.856955824715</v>
      </c>
      <c r="L512" s="26">
        <v>51.2421971579987</v>
      </c>
      <c r="M512" s="2">
        <v>293.0991529827137</v>
      </c>
      <c r="N512" s="25">
        <v>31.05266445612623</v>
      </c>
      <c r="O512" s="26">
        <v>274.80080887671505</v>
      </c>
      <c r="P512" s="26">
        <v>20.17922673924741</v>
      </c>
      <c r="Q512" s="26">
        <v>25.956906681610786</v>
      </c>
      <c r="R512" s="26">
        <v>68.15332065725933</v>
      </c>
      <c r="S512" s="26">
        <v>80.66788425783106</v>
      </c>
      <c r="T512" s="26">
        <v>98.35402429482029</v>
      </c>
      <c r="U512" s="26">
        <v>19.48614777373137</v>
      </c>
      <c r="V512" s="2">
        <v>618.6151850061343</v>
      </c>
      <c r="W512" s="27">
        <v>968.8899315706819</v>
      </c>
      <c r="X512" s="28">
        <v>90.43421301717817</v>
      </c>
      <c r="Y512" s="4">
        <v>1059.32414458786</v>
      </c>
    </row>
    <row r="513" spans="1:25" ht="15">
      <c r="A513" s="36">
        <v>2016</v>
      </c>
      <c r="B513" s="37">
        <v>5</v>
      </c>
      <c r="C513" s="37" t="s">
        <v>22</v>
      </c>
      <c r="D513" s="37" t="s">
        <v>26</v>
      </c>
      <c r="E513" s="34" t="s">
        <v>196</v>
      </c>
      <c r="F513" s="37" t="s">
        <v>24</v>
      </c>
      <c r="G513" s="38" t="s">
        <v>31</v>
      </c>
      <c r="H513" s="25">
        <v>8.661469305842013</v>
      </c>
      <c r="I513" s="26">
        <v>0.08441570798317954</v>
      </c>
      <c r="J513" s="2">
        <v>8.745885013825193</v>
      </c>
      <c r="K513" s="25">
        <v>408.5214699134935</v>
      </c>
      <c r="L513" s="26">
        <v>129.46500182954827</v>
      </c>
      <c r="M513" s="2">
        <v>537.9864717430418</v>
      </c>
      <c r="N513" s="25">
        <v>37.262283350755766</v>
      </c>
      <c r="O513" s="26">
        <v>147.78323669729247</v>
      </c>
      <c r="P513" s="26">
        <v>17.348492894077733</v>
      </c>
      <c r="Q513" s="26">
        <v>17.37813816658494</v>
      </c>
      <c r="R513" s="26">
        <v>71.68728340120114</v>
      </c>
      <c r="S513" s="26">
        <v>89.2341967532931</v>
      </c>
      <c r="T513" s="26">
        <v>194.74529956907446</v>
      </c>
      <c r="U513" s="26">
        <v>19.256700903182203</v>
      </c>
      <c r="V513" s="2">
        <v>594.6612191997507</v>
      </c>
      <c r="W513" s="27">
        <v>1141.3935759566175</v>
      </c>
      <c r="X513" s="28">
        <v>106.5346276054851</v>
      </c>
      <c r="Y513" s="4">
        <v>1247.9282035621027</v>
      </c>
    </row>
    <row r="514" spans="1:25" ht="15">
      <c r="A514" s="36">
        <v>2016</v>
      </c>
      <c r="B514" s="37">
        <v>5</v>
      </c>
      <c r="C514" s="37" t="s">
        <v>22</v>
      </c>
      <c r="D514" s="37" t="s">
        <v>29</v>
      </c>
      <c r="E514" s="34" t="s">
        <v>197</v>
      </c>
      <c r="F514" s="37" t="s">
        <v>24</v>
      </c>
      <c r="G514" s="38" t="s">
        <v>32</v>
      </c>
      <c r="H514" s="25">
        <v>16.362171695595798</v>
      </c>
      <c r="I514" s="26">
        <v>0</v>
      </c>
      <c r="J514" s="2">
        <v>16.362171695595798</v>
      </c>
      <c r="K514" s="25">
        <v>2385.0215463681902</v>
      </c>
      <c r="L514" s="26">
        <v>577.1169012862651</v>
      </c>
      <c r="M514" s="2">
        <v>2962.1384476544554</v>
      </c>
      <c r="N514" s="25">
        <v>351.9675283478985</v>
      </c>
      <c r="O514" s="26">
        <v>1627.7063019708442</v>
      </c>
      <c r="P514" s="26">
        <v>432.7657797910079</v>
      </c>
      <c r="Q514" s="26">
        <v>236.28099056024695</v>
      </c>
      <c r="R514" s="26">
        <v>1128.3809704590847</v>
      </c>
      <c r="S514" s="26">
        <v>978.4029630490888</v>
      </c>
      <c r="T514" s="26">
        <v>534.2436795636386</v>
      </c>
      <c r="U514" s="26">
        <v>356.16739048144865</v>
      </c>
      <c r="V514" s="2">
        <v>5645.5888988264405</v>
      </c>
      <c r="W514" s="27">
        <v>8624.089518176492</v>
      </c>
      <c r="X514" s="28">
        <v>804.955704570286</v>
      </c>
      <c r="Y514" s="4">
        <v>9429.045222746778</v>
      </c>
    </row>
    <row r="515" spans="1:25" ht="15">
      <c r="A515" s="36">
        <v>2016</v>
      </c>
      <c r="B515" s="37">
        <v>5</v>
      </c>
      <c r="C515" s="37" t="s">
        <v>22</v>
      </c>
      <c r="D515" s="37" t="s">
        <v>26</v>
      </c>
      <c r="E515" s="34" t="s">
        <v>198</v>
      </c>
      <c r="F515" s="37" t="s">
        <v>24</v>
      </c>
      <c r="G515" s="38" t="s">
        <v>33</v>
      </c>
      <c r="H515" s="25">
        <v>37.287483674321464</v>
      </c>
      <c r="I515" s="26">
        <v>2.3547748961325397</v>
      </c>
      <c r="J515" s="2">
        <v>39.642258570454004</v>
      </c>
      <c r="K515" s="25">
        <v>1127.1811877044693</v>
      </c>
      <c r="L515" s="26">
        <v>148.56993590405364</v>
      </c>
      <c r="M515" s="2">
        <v>1275.751123608523</v>
      </c>
      <c r="N515" s="25">
        <v>29.628096559954386</v>
      </c>
      <c r="O515" s="26">
        <v>173.73407263777597</v>
      </c>
      <c r="P515" s="26">
        <v>13.122676572781085</v>
      </c>
      <c r="Q515" s="26">
        <v>9.087882564806987</v>
      </c>
      <c r="R515" s="26">
        <v>34.256022301651974</v>
      </c>
      <c r="S515" s="26">
        <v>113.6513246721256</v>
      </c>
      <c r="T515" s="26">
        <v>174.74834411996125</v>
      </c>
      <c r="U515" s="26">
        <v>8.958652296357698</v>
      </c>
      <c r="V515" s="2">
        <v>557.1548296523606</v>
      </c>
      <c r="W515" s="27">
        <v>1872.5482118313375</v>
      </c>
      <c r="X515" s="28">
        <v>174.77638828667588</v>
      </c>
      <c r="Y515" s="4">
        <v>2047.3246001180134</v>
      </c>
    </row>
    <row r="516" spans="1:25" ht="15">
      <c r="A516" s="36">
        <v>2016</v>
      </c>
      <c r="B516" s="37">
        <v>5</v>
      </c>
      <c r="C516" s="37" t="s">
        <v>22</v>
      </c>
      <c r="D516" s="37" t="s">
        <v>29</v>
      </c>
      <c r="E516" s="34" t="s">
        <v>199</v>
      </c>
      <c r="F516" s="37" t="s">
        <v>24</v>
      </c>
      <c r="G516" s="38" t="s">
        <v>34</v>
      </c>
      <c r="H516" s="25">
        <v>0.24895250687222079</v>
      </c>
      <c r="I516" s="26">
        <v>0.26290245362424447</v>
      </c>
      <c r="J516" s="2">
        <v>0.5118549604964653</v>
      </c>
      <c r="K516" s="25">
        <v>2577.561644509748</v>
      </c>
      <c r="L516" s="26">
        <v>511.41051317792926</v>
      </c>
      <c r="M516" s="2">
        <v>3088.9721576876773</v>
      </c>
      <c r="N516" s="25">
        <v>347.88816986027115</v>
      </c>
      <c r="O516" s="26">
        <v>1389.6197987093951</v>
      </c>
      <c r="P516" s="26">
        <v>264.39360854915464</v>
      </c>
      <c r="Q516" s="26">
        <v>246.71654774936974</v>
      </c>
      <c r="R516" s="26">
        <v>549.1265397301992</v>
      </c>
      <c r="S516" s="26">
        <v>776.8651195822406</v>
      </c>
      <c r="T516" s="26">
        <v>325.369907722589</v>
      </c>
      <c r="U516" s="26">
        <v>151.09284605335415</v>
      </c>
      <c r="V516" s="2">
        <v>4050.8381194222156</v>
      </c>
      <c r="W516" s="27">
        <v>7140.322132070389</v>
      </c>
      <c r="X516" s="28">
        <v>666.4603818059405</v>
      </c>
      <c r="Y516" s="4">
        <v>7806.782513876329</v>
      </c>
    </row>
    <row r="517" spans="1:25" ht="15">
      <c r="A517" s="36">
        <v>2016</v>
      </c>
      <c r="B517" s="37">
        <v>5</v>
      </c>
      <c r="C517" s="37" t="s">
        <v>22</v>
      </c>
      <c r="D517" s="37" t="s">
        <v>29</v>
      </c>
      <c r="E517" s="34" t="s">
        <v>200</v>
      </c>
      <c r="F517" s="37" t="s">
        <v>24</v>
      </c>
      <c r="G517" s="38" t="s">
        <v>35</v>
      </c>
      <c r="H517" s="25">
        <v>6.045907998687377</v>
      </c>
      <c r="I517" s="26">
        <v>0</v>
      </c>
      <c r="J517" s="2">
        <v>6.045907998687377</v>
      </c>
      <c r="K517" s="25">
        <v>632.920777637181</v>
      </c>
      <c r="L517" s="26">
        <v>123.06040660876863</v>
      </c>
      <c r="M517" s="2">
        <v>755.9811842459496</v>
      </c>
      <c r="N517" s="25">
        <v>63.2528869408592</v>
      </c>
      <c r="O517" s="26">
        <v>252.52296381580686</v>
      </c>
      <c r="P517" s="26">
        <v>30.163707986447246</v>
      </c>
      <c r="Q517" s="26">
        <v>15.217553243680573</v>
      </c>
      <c r="R517" s="26">
        <v>98.185113785131</v>
      </c>
      <c r="S517" s="26">
        <v>125.81360422090707</v>
      </c>
      <c r="T517" s="26">
        <v>103.58728206653848</v>
      </c>
      <c r="U517" s="26">
        <v>26.915635457047795</v>
      </c>
      <c r="V517" s="2">
        <v>715.6173353538065</v>
      </c>
      <c r="W517" s="27">
        <v>1477.6444275984436</v>
      </c>
      <c r="X517" s="28">
        <v>137.9190910368154</v>
      </c>
      <c r="Y517" s="4">
        <v>1615.563518635259</v>
      </c>
    </row>
    <row r="518" spans="1:25" ht="15">
      <c r="A518" s="36">
        <v>2016</v>
      </c>
      <c r="B518" s="37">
        <v>5</v>
      </c>
      <c r="C518" s="37" t="s">
        <v>22</v>
      </c>
      <c r="D518" s="37" t="s">
        <v>29</v>
      </c>
      <c r="E518" s="34" t="s">
        <v>201</v>
      </c>
      <c r="F518" s="37" t="s">
        <v>24</v>
      </c>
      <c r="G518" s="38" t="s">
        <v>36</v>
      </c>
      <c r="H518" s="25">
        <v>8.195123146335336</v>
      </c>
      <c r="I518" s="26">
        <v>0</v>
      </c>
      <c r="J518" s="2">
        <v>8.195123146335336</v>
      </c>
      <c r="K518" s="25">
        <v>1192.324436198601</v>
      </c>
      <c r="L518" s="26">
        <v>198.12991377234562</v>
      </c>
      <c r="M518" s="2">
        <v>1390.4543499709466</v>
      </c>
      <c r="N518" s="25">
        <v>118.53212190573682</v>
      </c>
      <c r="O518" s="26">
        <v>405.4702630691292</v>
      </c>
      <c r="P518" s="26">
        <v>89.54173919857158</v>
      </c>
      <c r="Q518" s="26">
        <v>55.67541560189743</v>
      </c>
      <c r="R518" s="26">
        <v>225.09909126382277</v>
      </c>
      <c r="S518" s="26">
        <v>309.7246985287701</v>
      </c>
      <c r="T518" s="26">
        <v>334.11564994000446</v>
      </c>
      <c r="U518" s="26">
        <v>64.1417430346375</v>
      </c>
      <c r="V518" s="2">
        <v>1602.2080041368981</v>
      </c>
      <c r="W518" s="27">
        <v>3000.85747725418</v>
      </c>
      <c r="X518" s="28">
        <v>280.09223076745906</v>
      </c>
      <c r="Y518" s="4">
        <v>3280.9497080216393</v>
      </c>
    </row>
    <row r="519" spans="1:25" ht="15">
      <c r="A519" s="36">
        <v>2016</v>
      </c>
      <c r="B519" s="37">
        <v>5</v>
      </c>
      <c r="C519" s="37" t="s">
        <v>37</v>
      </c>
      <c r="D519" s="37" t="s">
        <v>38</v>
      </c>
      <c r="E519" s="34" t="s">
        <v>202</v>
      </c>
      <c r="F519" s="37" t="s">
        <v>39</v>
      </c>
      <c r="G519" s="38" t="s">
        <v>40</v>
      </c>
      <c r="H519" s="25">
        <v>63.66882355260998</v>
      </c>
      <c r="I519" s="26">
        <v>119.16337054471168</v>
      </c>
      <c r="J519" s="2">
        <v>182.83219409732166</v>
      </c>
      <c r="K519" s="25">
        <v>24.75522534916275</v>
      </c>
      <c r="L519" s="26">
        <v>1.799221965477365</v>
      </c>
      <c r="M519" s="2">
        <v>26.554447314640115</v>
      </c>
      <c r="N519" s="25">
        <v>34.095440501650074</v>
      </c>
      <c r="O519" s="26">
        <v>33.5314362231369</v>
      </c>
      <c r="P519" s="26">
        <v>6.432848961070841</v>
      </c>
      <c r="Q519" s="26">
        <v>3.212409925509711</v>
      </c>
      <c r="R519" s="26">
        <v>12.489409523141262</v>
      </c>
      <c r="S519" s="26">
        <v>32.38218207567022</v>
      </c>
      <c r="T519" s="26">
        <v>91.81925206489962</v>
      </c>
      <c r="U519" s="26">
        <v>3.106814430636742</v>
      </c>
      <c r="V519" s="2">
        <v>217.05723278945993</v>
      </c>
      <c r="W519" s="27">
        <v>426.4438742014217</v>
      </c>
      <c r="X519" s="28">
        <v>39.80310450003459</v>
      </c>
      <c r="Y519" s="4">
        <v>466.24697870145627</v>
      </c>
    </row>
    <row r="520" spans="1:25" ht="15">
      <c r="A520" s="36">
        <v>2016</v>
      </c>
      <c r="B520" s="37">
        <v>5</v>
      </c>
      <c r="C520" s="37" t="s">
        <v>37</v>
      </c>
      <c r="D520" s="37" t="s">
        <v>38</v>
      </c>
      <c r="E520" s="34" t="s">
        <v>203</v>
      </c>
      <c r="F520" s="37" t="s">
        <v>39</v>
      </c>
      <c r="G520" s="38" t="s">
        <v>41</v>
      </c>
      <c r="H520" s="25">
        <v>33.18274946868386</v>
      </c>
      <c r="I520" s="26">
        <v>53.04746486091499</v>
      </c>
      <c r="J520" s="2">
        <v>86.23021432959885</v>
      </c>
      <c r="K520" s="25">
        <v>44.17246448515226</v>
      </c>
      <c r="L520" s="26">
        <v>30.250075356210502</v>
      </c>
      <c r="M520" s="2">
        <v>74.42253984136276</v>
      </c>
      <c r="N520" s="25">
        <v>40.544817170723235</v>
      </c>
      <c r="O520" s="26">
        <v>362.44334723904984</v>
      </c>
      <c r="P520" s="26">
        <v>22.3498411192686</v>
      </c>
      <c r="Q520" s="26">
        <v>21.847798840098374</v>
      </c>
      <c r="R520" s="26">
        <v>51.9631405636313</v>
      </c>
      <c r="S520" s="26">
        <v>86.89490502810995</v>
      </c>
      <c r="T520" s="26">
        <v>114.85185896605938</v>
      </c>
      <c r="U520" s="26">
        <v>14.71871293673359</v>
      </c>
      <c r="V520" s="2">
        <v>715.5730122660018</v>
      </c>
      <c r="W520" s="27">
        <v>876.2257664369633</v>
      </c>
      <c r="X520" s="28">
        <v>81.78597180279972</v>
      </c>
      <c r="Y520" s="4">
        <v>958.0117382397631</v>
      </c>
    </row>
    <row r="521" spans="1:25" ht="15">
      <c r="A521" s="36">
        <v>2016</v>
      </c>
      <c r="B521" s="37">
        <v>5</v>
      </c>
      <c r="C521" s="37" t="s">
        <v>37</v>
      </c>
      <c r="D521" s="37" t="s">
        <v>38</v>
      </c>
      <c r="E521" s="34" t="s">
        <v>204</v>
      </c>
      <c r="F521" s="37" t="s">
        <v>39</v>
      </c>
      <c r="G521" s="38" t="s">
        <v>42</v>
      </c>
      <c r="H521" s="25">
        <v>26.863558430726624</v>
      </c>
      <c r="I521" s="26">
        <v>681.886252800319</v>
      </c>
      <c r="J521" s="2">
        <v>708.7498112310456</v>
      </c>
      <c r="K521" s="25">
        <v>18.774257896384842</v>
      </c>
      <c r="L521" s="26">
        <v>15.193526618256588</v>
      </c>
      <c r="M521" s="2">
        <v>33.96778451464143</v>
      </c>
      <c r="N521" s="25">
        <v>23.78571269468481</v>
      </c>
      <c r="O521" s="26">
        <v>101.3705548622873</v>
      </c>
      <c r="P521" s="26">
        <v>11.85784489402089</v>
      </c>
      <c r="Q521" s="26">
        <v>10.23769389303717</v>
      </c>
      <c r="R521" s="26">
        <v>27.25008296007407</v>
      </c>
      <c r="S521" s="26">
        <v>90.56695643397123</v>
      </c>
      <c r="T521" s="26">
        <v>56.415641026740815</v>
      </c>
      <c r="U521" s="26">
        <v>8.126483895585332</v>
      </c>
      <c r="V521" s="2">
        <v>329.59189745943405</v>
      </c>
      <c r="W521" s="27">
        <v>1072.309493205121</v>
      </c>
      <c r="X521" s="28">
        <v>100.08526656481592</v>
      </c>
      <c r="Y521" s="4">
        <v>1172.394759769937</v>
      </c>
    </row>
    <row r="522" spans="1:25" ht="15">
      <c r="A522" s="36">
        <v>2016</v>
      </c>
      <c r="B522" s="37">
        <v>5</v>
      </c>
      <c r="C522" s="37" t="s">
        <v>37</v>
      </c>
      <c r="D522" s="37" t="s">
        <v>38</v>
      </c>
      <c r="E522" s="34" t="s">
        <v>205</v>
      </c>
      <c r="F522" s="37" t="s">
        <v>39</v>
      </c>
      <c r="G522" s="38" t="s">
        <v>43</v>
      </c>
      <c r="H522" s="25">
        <v>19.740235225186286</v>
      </c>
      <c r="I522" s="26">
        <v>138.18681264069627</v>
      </c>
      <c r="J522" s="2">
        <v>157.92704786588257</v>
      </c>
      <c r="K522" s="25">
        <v>8.689799216781983</v>
      </c>
      <c r="L522" s="26">
        <v>8.922937039309994</v>
      </c>
      <c r="M522" s="2">
        <v>17.612736256091978</v>
      </c>
      <c r="N522" s="25">
        <v>8.527630087147354</v>
      </c>
      <c r="O522" s="26">
        <v>36.80597213502985</v>
      </c>
      <c r="P522" s="26">
        <v>4.83591449790011</v>
      </c>
      <c r="Q522" s="26">
        <v>4.053181889003396</v>
      </c>
      <c r="R522" s="26">
        <v>12.073612135019838</v>
      </c>
      <c r="S522" s="26">
        <v>27.449355562980568</v>
      </c>
      <c r="T522" s="26">
        <v>46.179130045006275</v>
      </c>
      <c r="U522" s="26">
        <v>3.976775294259186</v>
      </c>
      <c r="V522" s="2">
        <v>143.89324466745367</v>
      </c>
      <c r="W522" s="27">
        <v>319.43302878942825</v>
      </c>
      <c r="X522" s="28">
        <v>29.814903981389527</v>
      </c>
      <c r="Y522" s="4">
        <v>349.2479327708178</v>
      </c>
    </row>
    <row r="523" spans="1:25" ht="15">
      <c r="A523" s="36">
        <v>2016</v>
      </c>
      <c r="B523" s="37">
        <v>5</v>
      </c>
      <c r="C523" s="37" t="s">
        <v>37</v>
      </c>
      <c r="D523" s="37" t="s">
        <v>38</v>
      </c>
      <c r="E523" s="34" t="s">
        <v>206</v>
      </c>
      <c r="F523" s="37" t="s">
        <v>39</v>
      </c>
      <c r="G523" s="38" t="s">
        <v>44</v>
      </c>
      <c r="H523" s="25">
        <v>36.38409343947745</v>
      </c>
      <c r="I523" s="26">
        <v>73.92409063090099</v>
      </c>
      <c r="J523" s="2">
        <v>110.30818407037845</v>
      </c>
      <c r="K523" s="25">
        <v>0.9120404543155888</v>
      </c>
      <c r="L523" s="26">
        <v>19.115024474350257</v>
      </c>
      <c r="M523" s="2">
        <v>20.027064928665844</v>
      </c>
      <c r="N523" s="25">
        <v>10.681662651068086</v>
      </c>
      <c r="O523" s="26">
        <v>44.33839324333599</v>
      </c>
      <c r="P523" s="26">
        <v>8.683324279542797</v>
      </c>
      <c r="Q523" s="26">
        <v>6.774345449680281</v>
      </c>
      <c r="R523" s="26">
        <v>25.233710665318835</v>
      </c>
      <c r="S523" s="26">
        <v>28.801773625392485</v>
      </c>
      <c r="T523" s="26">
        <v>55.60587925079476</v>
      </c>
      <c r="U523" s="26">
        <v>4.9197607724507355</v>
      </c>
      <c r="V523" s="2">
        <v>185.02814251736493</v>
      </c>
      <c r="W523" s="27">
        <v>315.36339151640925</v>
      </c>
      <c r="X523" s="28">
        <v>29.43528853800742</v>
      </c>
      <c r="Y523" s="4">
        <v>344.79868005441665</v>
      </c>
    </row>
    <row r="524" spans="1:25" ht="15">
      <c r="A524" s="36">
        <v>2016</v>
      </c>
      <c r="B524" s="37">
        <v>5</v>
      </c>
      <c r="C524" s="37" t="s">
        <v>37</v>
      </c>
      <c r="D524" s="37" t="s">
        <v>38</v>
      </c>
      <c r="E524" s="34" t="s">
        <v>207</v>
      </c>
      <c r="F524" s="37" t="s">
        <v>39</v>
      </c>
      <c r="G524" s="38" t="s">
        <v>45</v>
      </c>
      <c r="H524" s="25">
        <v>22.868536795810137</v>
      </c>
      <c r="I524" s="26">
        <v>292.93969953454905</v>
      </c>
      <c r="J524" s="2">
        <v>315.8082363303592</v>
      </c>
      <c r="K524" s="25">
        <v>2.915449219962664</v>
      </c>
      <c r="L524" s="26">
        <v>14.596060970552056</v>
      </c>
      <c r="M524" s="2">
        <v>17.51151019051472</v>
      </c>
      <c r="N524" s="25">
        <v>9.919540897601577</v>
      </c>
      <c r="O524" s="26">
        <v>55.01104775601353</v>
      </c>
      <c r="P524" s="26">
        <v>6.1108960236945515</v>
      </c>
      <c r="Q524" s="26">
        <v>4.322990301779003</v>
      </c>
      <c r="R524" s="26">
        <v>15.990972341823461</v>
      </c>
      <c r="S524" s="26">
        <v>41.36854623523273</v>
      </c>
      <c r="T524" s="26">
        <v>19.49021243974748</v>
      </c>
      <c r="U524" s="26">
        <v>5.082139941869142</v>
      </c>
      <c r="V524" s="2">
        <v>157.28724385960092</v>
      </c>
      <c r="W524" s="27">
        <v>490.6069903804748</v>
      </c>
      <c r="X524" s="28">
        <v>45.79141499445566</v>
      </c>
      <c r="Y524" s="4">
        <v>536.3984053749305</v>
      </c>
    </row>
    <row r="525" spans="1:25" ht="15">
      <c r="A525" s="36">
        <v>2016</v>
      </c>
      <c r="B525" s="37">
        <v>5</v>
      </c>
      <c r="C525" s="37" t="s">
        <v>46</v>
      </c>
      <c r="D525" s="37" t="s">
        <v>47</v>
      </c>
      <c r="E525" s="34" t="s">
        <v>208</v>
      </c>
      <c r="F525" s="37" t="s">
        <v>48</v>
      </c>
      <c r="G525" s="38" t="s">
        <v>49</v>
      </c>
      <c r="H525" s="25">
        <v>9.205447716708113</v>
      </c>
      <c r="I525" s="26">
        <v>5.136599294237826</v>
      </c>
      <c r="J525" s="2">
        <v>14.342047010945938</v>
      </c>
      <c r="K525" s="25">
        <v>1.3913158565088322</v>
      </c>
      <c r="L525" s="26">
        <v>2.8712933565888994</v>
      </c>
      <c r="M525" s="2">
        <v>4.262609213097732</v>
      </c>
      <c r="N525" s="25">
        <v>3.0658620113470447</v>
      </c>
      <c r="O525" s="26">
        <v>5.201082108875236</v>
      </c>
      <c r="P525" s="26">
        <v>1.356300766665532</v>
      </c>
      <c r="Q525" s="26">
        <v>0.9870265102877931</v>
      </c>
      <c r="R525" s="26">
        <v>5.839136138490441</v>
      </c>
      <c r="S525" s="26">
        <v>4.680148000268957</v>
      </c>
      <c r="T525" s="26">
        <v>12.813473040058438</v>
      </c>
      <c r="U525" s="26">
        <v>1.445073083047197</v>
      </c>
      <c r="V525" s="2">
        <v>35.38605389839284</v>
      </c>
      <c r="W525" s="27">
        <v>53.99071012243651</v>
      </c>
      <c r="X525" s="28">
        <v>5.039387865427452</v>
      </c>
      <c r="Y525" s="4">
        <v>59.03009798786396</v>
      </c>
    </row>
    <row r="526" spans="1:25" ht="15">
      <c r="A526" s="36">
        <v>2016</v>
      </c>
      <c r="B526" s="37">
        <v>5</v>
      </c>
      <c r="C526" s="37" t="s">
        <v>46</v>
      </c>
      <c r="D526" s="37" t="s">
        <v>47</v>
      </c>
      <c r="E526" s="34" t="s">
        <v>209</v>
      </c>
      <c r="F526" s="37" t="s">
        <v>48</v>
      </c>
      <c r="G526" s="38" t="s">
        <v>50</v>
      </c>
      <c r="H526" s="25">
        <v>21.326055278067866</v>
      </c>
      <c r="I526" s="26">
        <v>5.249049277807245</v>
      </c>
      <c r="J526" s="2">
        <v>26.57510455587511</v>
      </c>
      <c r="K526" s="25">
        <v>3.2387197309194113</v>
      </c>
      <c r="L526" s="26">
        <v>4.406482347716084</v>
      </c>
      <c r="M526" s="2">
        <v>7.645202078635496</v>
      </c>
      <c r="N526" s="25">
        <v>1.6950237903592438</v>
      </c>
      <c r="O526" s="26">
        <v>7.748802474613037</v>
      </c>
      <c r="P526" s="26">
        <v>0.7751245163035025</v>
      </c>
      <c r="Q526" s="26">
        <v>0.7189515077718163</v>
      </c>
      <c r="R526" s="26">
        <v>3.7567374122144797</v>
      </c>
      <c r="S526" s="26">
        <v>6.443781573384305</v>
      </c>
      <c r="T526" s="26">
        <v>35.67416804981172</v>
      </c>
      <c r="U526" s="26">
        <v>0.9039208332744154</v>
      </c>
      <c r="V526" s="2">
        <v>57.71317034596843</v>
      </c>
      <c r="W526" s="27">
        <v>91.93347698047904</v>
      </c>
      <c r="X526" s="28">
        <v>8.580878197259272</v>
      </c>
      <c r="Y526" s="4">
        <v>100.51435517773831</v>
      </c>
    </row>
    <row r="527" spans="1:25" ht="15">
      <c r="A527" s="36">
        <v>2016</v>
      </c>
      <c r="B527" s="37">
        <v>5</v>
      </c>
      <c r="C527" s="37" t="s">
        <v>46</v>
      </c>
      <c r="D527" s="37" t="s">
        <v>51</v>
      </c>
      <c r="E527" s="34" t="s">
        <v>210</v>
      </c>
      <c r="F527" s="37" t="s">
        <v>48</v>
      </c>
      <c r="G527" s="38" t="s">
        <v>52</v>
      </c>
      <c r="H527" s="25">
        <v>33.72988488753208</v>
      </c>
      <c r="I527" s="26">
        <v>11.048950738491186</v>
      </c>
      <c r="J527" s="2">
        <v>44.778835626023266</v>
      </c>
      <c r="K527" s="25">
        <v>35.81500356472958</v>
      </c>
      <c r="L527" s="26">
        <v>17.97444680696006</v>
      </c>
      <c r="M527" s="2">
        <v>53.78945037168964</v>
      </c>
      <c r="N527" s="25">
        <v>42.153607803921304</v>
      </c>
      <c r="O527" s="26">
        <v>146.5782837989093</v>
      </c>
      <c r="P527" s="26">
        <v>19.292245228315423</v>
      </c>
      <c r="Q527" s="26">
        <v>17.637044031872264</v>
      </c>
      <c r="R527" s="26">
        <v>40.1940845561746</v>
      </c>
      <c r="S527" s="26">
        <v>51.774838388503625</v>
      </c>
      <c r="T527" s="26">
        <v>66.80320031330439</v>
      </c>
      <c r="U527" s="26">
        <v>15.175360321508439</v>
      </c>
      <c r="V527" s="2">
        <v>399.5855407693196</v>
      </c>
      <c r="W527" s="27">
        <v>498.1538267670325</v>
      </c>
      <c r="X527" s="28">
        <v>46.49710400643639</v>
      </c>
      <c r="Y527" s="4">
        <v>544.6509307734689</v>
      </c>
    </row>
    <row r="528" spans="1:25" ht="15">
      <c r="A528" s="36">
        <v>2016</v>
      </c>
      <c r="B528" s="37">
        <v>5</v>
      </c>
      <c r="C528" s="37" t="s">
        <v>46</v>
      </c>
      <c r="D528" s="37" t="s">
        <v>51</v>
      </c>
      <c r="E528" s="34" t="s">
        <v>211</v>
      </c>
      <c r="F528" s="37" t="s">
        <v>48</v>
      </c>
      <c r="G528" s="38" t="s">
        <v>53</v>
      </c>
      <c r="H528" s="25">
        <v>22.261068151639414</v>
      </c>
      <c r="I528" s="26">
        <v>77.74150886774734</v>
      </c>
      <c r="J528" s="2">
        <v>100.00257701938676</v>
      </c>
      <c r="K528" s="25">
        <v>41.7086943012732</v>
      </c>
      <c r="L528" s="26">
        <v>7.071706590991731</v>
      </c>
      <c r="M528" s="2">
        <v>48.78040089226493</v>
      </c>
      <c r="N528" s="25">
        <v>35.979905149260055</v>
      </c>
      <c r="O528" s="26">
        <v>33.01677240926223</v>
      </c>
      <c r="P528" s="26">
        <v>17.995925634023273</v>
      </c>
      <c r="Q528" s="26">
        <v>5.465758318178641</v>
      </c>
      <c r="R528" s="26">
        <v>29.838831095503412</v>
      </c>
      <c r="S528" s="26">
        <v>46.63644384931493</v>
      </c>
      <c r="T528" s="26">
        <v>57.41029551323962</v>
      </c>
      <c r="U528" s="26">
        <v>5.760661723649899</v>
      </c>
      <c r="V528" s="2">
        <v>232.09116277551774</v>
      </c>
      <c r="W528" s="27">
        <v>380.8741406871694</v>
      </c>
      <c r="X528" s="28">
        <v>35.549956729198705</v>
      </c>
      <c r="Y528" s="4">
        <v>416.4240974163681</v>
      </c>
    </row>
    <row r="529" spans="1:25" ht="15">
      <c r="A529" s="36">
        <v>2016</v>
      </c>
      <c r="B529" s="37">
        <v>5</v>
      </c>
      <c r="C529" s="37" t="s">
        <v>46</v>
      </c>
      <c r="D529" s="37" t="s">
        <v>51</v>
      </c>
      <c r="E529" s="34" t="s">
        <v>212</v>
      </c>
      <c r="F529" s="37" t="s">
        <v>48</v>
      </c>
      <c r="G529" s="38" t="s">
        <v>54</v>
      </c>
      <c r="H529" s="25">
        <v>17.7393166697693</v>
      </c>
      <c r="I529" s="26">
        <v>16.413520132650344</v>
      </c>
      <c r="J529" s="2">
        <v>34.15283680241964</v>
      </c>
      <c r="K529" s="25">
        <v>4.528949501660258</v>
      </c>
      <c r="L529" s="26">
        <v>8.877556412614094</v>
      </c>
      <c r="M529" s="2">
        <v>13.406505914274353</v>
      </c>
      <c r="N529" s="25">
        <v>9.923355286224238</v>
      </c>
      <c r="O529" s="26">
        <v>49.84569287809246</v>
      </c>
      <c r="P529" s="26">
        <v>3.7816834048505057</v>
      </c>
      <c r="Q529" s="26">
        <v>2.32299614524588</v>
      </c>
      <c r="R529" s="26">
        <v>13.686784558803572</v>
      </c>
      <c r="S529" s="26">
        <v>14.417946378137684</v>
      </c>
      <c r="T529" s="26">
        <v>23.026573116310786</v>
      </c>
      <c r="U529" s="26">
        <v>2.958091101530974</v>
      </c>
      <c r="V529" s="2">
        <v>119.9561811076807</v>
      </c>
      <c r="W529" s="27">
        <v>167.5155238243747</v>
      </c>
      <c r="X529" s="28">
        <v>15.635628061231332</v>
      </c>
      <c r="Y529" s="4">
        <v>183.15115188560603</v>
      </c>
    </row>
    <row r="530" spans="1:25" ht="15">
      <c r="A530" s="36">
        <v>2016</v>
      </c>
      <c r="B530" s="37">
        <v>5</v>
      </c>
      <c r="C530" s="37" t="s">
        <v>46</v>
      </c>
      <c r="D530" s="37" t="s">
        <v>51</v>
      </c>
      <c r="E530" s="34" t="s">
        <v>213</v>
      </c>
      <c r="F530" s="37" t="s">
        <v>48</v>
      </c>
      <c r="G530" s="38" t="s">
        <v>55</v>
      </c>
      <c r="H530" s="25">
        <v>31.56152381893372</v>
      </c>
      <c r="I530" s="26">
        <v>501.6153652423838</v>
      </c>
      <c r="J530" s="2">
        <v>533.1768890613175</v>
      </c>
      <c r="K530" s="25">
        <v>0.2030917927019444</v>
      </c>
      <c r="L530" s="26">
        <v>15.373755630229793</v>
      </c>
      <c r="M530" s="2">
        <v>15.576847422931737</v>
      </c>
      <c r="N530" s="25">
        <v>9.192061466505507</v>
      </c>
      <c r="O530" s="26">
        <v>14.94090601413366</v>
      </c>
      <c r="P530" s="26">
        <v>3.7802999824433785</v>
      </c>
      <c r="Q530" s="26">
        <v>2.045745101603284</v>
      </c>
      <c r="R530" s="26">
        <v>11.208905272207874</v>
      </c>
      <c r="S530" s="26">
        <v>48.529479478607435</v>
      </c>
      <c r="T530" s="26">
        <v>27.29663786769162</v>
      </c>
      <c r="U530" s="26">
        <v>3.712519072136252</v>
      </c>
      <c r="V530" s="2">
        <v>120.69956947456518</v>
      </c>
      <c r="W530" s="27">
        <v>669.4533059588146</v>
      </c>
      <c r="X530" s="28">
        <v>62.4837514846694</v>
      </c>
      <c r="Y530" s="4">
        <v>731.9370574434839</v>
      </c>
    </row>
    <row r="531" spans="1:25" ht="15">
      <c r="A531" s="36">
        <v>2016</v>
      </c>
      <c r="B531" s="37">
        <v>5</v>
      </c>
      <c r="C531" s="37" t="s">
        <v>56</v>
      </c>
      <c r="D531" s="37" t="s">
        <v>57</v>
      </c>
      <c r="E531" s="34" t="s">
        <v>214</v>
      </c>
      <c r="F531" s="37" t="s">
        <v>58</v>
      </c>
      <c r="G531" s="38" t="s">
        <v>59</v>
      </c>
      <c r="H531" s="25">
        <v>35.38740184479979</v>
      </c>
      <c r="I531" s="26">
        <v>48.47985104681795</v>
      </c>
      <c r="J531" s="2">
        <v>83.86725289161774</v>
      </c>
      <c r="K531" s="25">
        <v>18.409055784895838</v>
      </c>
      <c r="L531" s="26">
        <v>34.3705707539454</v>
      </c>
      <c r="M531" s="2">
        <v>52.77962653884124</v>
      </c>
      <c r="N531" s="25">
        <v>311.68421404146795</v>
      </c>
      <c r="O531" s="26">
        <v>41.25977626497641</v>
      </c>
      <c r="P531" s="26">
        <v>25.43021821839515</v>
      </c>
      <c r="Q531" s="26">
        <v>10.126573984801738</v>
      </c>
      <c r="R531" s="26">
        <v>32.351789917310924</v>
      </c>
      <c r="S531" s="26">
        <v>53.151028842171506</v>
      </c>
      <c r="T531" s="26">
        <v>45.39750042421923</v>
      </c>
      <c r="U531" s="26">
        <v>7.864809894909505</v>
      </c>
      <c r="V531" s="2">
        <v>527.2354009269267</v>
      </c>
      <c r="W531" s="27">
        <v>663.8822803573856</v>
      </c>
      <c r="X531" s="28">
        <v>61.96597828928394</v>
      </c>
      <c r="Y531" s="4">
        <v>725.8482586466696</v>
      </c>
    </row>
    <row r="532" spans="1:25" ht="15">
      <c r="A532" s="36">
        <v>2016</v>
      </c>
      <c r="B532" s="37">
        <v>5</v>
      </c>
      <c r="C532" s="37" t="s">
        <v>56</v>
      </c>
      <c r="D532" s="37" t="s">
        <v>60</v>
      </c>
      <c r="E532" s="34" t="s">
        <v>215</v>
      </c>
      <c r="F532" s="37" t="s">
        <v>58</v>
      </c>
      <c r="G532" s="38" t="s">
        <v>61</v>
      </c>
      <c r="H532" s="25">
        <v>22.868566377223974</v>
      </c>
      <c r="I532" s="26">
        <v>60.110472234756074</v>
      </c>
      <c r="J532" s="2">
        <v>82.97903861198004</v>
      </c>
      <c r="K532" s="25">
        <v>1.8410982555718483</v>
      </c>
      <c r="L532" s="26">
        <v>9.15139123943209</v>
      </c>
      <c r="M532" s="2">
        <v>10.99248949500394</v>
      </c>
      <c r="N532" s="25">
        <v>58.80159977336688</v>
      </c>
      <c r="O532" s="26">
        <v>9.636555142058537</v>
      </c>
      <c r="P532" s="26">
        <v>1.4876797317551038</v>
      </c>
      <c r="Q532" s="26">
        <v>1.2818182833380645</v>
      </c>
      <c r="R532" s="26">
        <v>7.037885776877751</v>
      </c>
      <c r="S532" s="26">
        <v>11.245231948192622</v>
      </c>
      <c r="T532" s="26">
        <v>14.157664451458983</v>
      </c>
      <c r="U532" s="26">
        <v>1.9542397443258288</v>
      </c>
      <c r="V532" s="2">
        <v>105.59656406860427</v>
      </c>
      <c r="W532" s="27">
        <v>199.56809217558825</v>
      </c>
      <c r="X532" s="28">
        <v>18.627161420768896</v>
      </c>
      <c r="Y532" s="4">
        <v>218.19525359635713</v>
      </c>
    </row>
    <row r="533" spans="1:25" ht="15">
      <c r="A533" s="36">
        <v>2016</v>
      </c>
      <c r="B533" s="37">
        <v>5</v>
      </c>
      <c r="C533" s="37" t="s">
        <v>56</v>
      </c>
      <c r="D533" s="37" t="s">
        <v>47</v>
      </c>
      <c r="E533" s="34" t="s">
        <v>216</v>
      </c>
      <c r="F533" s="37" t="s">
        <v>58</v>
      </c>
      <c r="G533" s="38" t="s">
        <v>62</v>
      </c>
      <c r="H533" s="25">
        <v>4.159840443353816</v>
      </c>
      <c r="I533" s="26">
        <v>0</v>
      </c>
      <c r="J533" s="2">
        <v>4.159840443353816</v>
      </c>
      <c r="K533" s="25">
        <v>4.791066259744192</v>
      </c>
      <c r="L533" s="26">
        <v>4.847378371282171</v>
      </c>
      <c r="M533" s="2">
        <v>9.638444631026363</v>
      </c>
      <c r="N533" s="25">
        <v>6.022148576068281</v>
      </c>
      <c r="O533" s="26">
        <v>19.664130966669617</v>
      </c>
      <c r="P533" s="26">
        <v>2.751962640951734</v>
      </c>
      <c r="Q533" s="26">
        <v>2.135370232247705</v>
      </c>
      <c r="R533" s="26">
        <v>10.098770869026886</v>
      </c>
      <c r="S533" s="26">
        <v>9.942776805848174</v>
      </c>
      <c r="T533" s="26">
        <v>31.426169279975802</v>
      </c>
      <c r="U533" s="26">
        <v>1.8290673871925518</v>
      </c>
      <c r="V533" s="2">
        <v>83.86554353076751</v>
      </c>
      <c r="W533" s="27">
        <v>97.66382860514769</v>
      </c>
      <c r="X533" s="28">
        <v>9.115859040282425</v>
      </c>
      <c r="Y533" s="4">
        <v>106.77968764543012</v>
      </c>
    </row>
    <row r="534" spans="1:25" ht="15">
      <c r="A534" s="36">
        <v>2016</v>
      </c>
      <c r="B534" s="37">
        <v>5</v>
      </c>
      <c r="C534" s="37" t="s">
        <v>56</v>
      </c>
      <c r="D534" s="37" t="s">
        <v>63</v>
      </c>
      <c r="E534" s="34" t="s">
        <v>217</v>
      </c>
      <c r="F534" s="37" t="s">
        <v>58</v>
      </c>
      <c r="G534" s="38" t="s">
        <v>64</v>
      </c>
      <c r="H534" s="25">
        <v>59.16972428396102</v>
      </c>
      <c r="I534" s="26">
        <v>221.75369550861345</v>
      </c>
      <c r="J534" s="2">
        <v>280.92341979257446</v>
      </c>
      <c r="K534" s="25">
        <v>8.094729971258019</v>
      </c>
      <c r="L534" s="26">
        <v>12.213824755478832</v>
      </c>
      <c r="M534" s="2">
        <v>20.30855472673685</v>
      </c>
      <c r="N534" s="25">
        <v>9.177388900304026</v>
      </c>
      <c r="O534" s="26">
        <v>54.90739340664257</v>
      </c>
      <c r="P534" s="26">
        <v>5.191546601203276</v>
      </c>
      <c r="Q534" s="26">
        <v>4.296905877359066</v>
      </c>
      <c r="R534" s="26">
        <v>18.900028439399563</v>
      </c>
      <c r="S534" s="26">
        <v>34.1595755454059</v>
      </c>
      <c r="T534" s="26">
        <v>31.79232889490781</v>
      </c>
      <c r="U534" s="26">
        <v>5.7005543167682715</v>
      </c>
      <c r="V534" s="2">
        <v>164.1162247165535</v>
      </c>
      <c r="W534" s="27">
        <v>465.34819923586485</v>
      </c>
      <c r="X534" s="28">
        <v>43.433934860487035</v>
      </c>
      <c r="Y534" s="4">
        <v>508.7821340963519</v>
      </c>
    </row>
    <row r="535" spans="1:25" ht="15">
      <c r="A535" s="36">
        <v>2016</v>
      </c>
      <c r="B535" s="37">
        <v>5</v>
      </c>
      <c r="C535" s="37" t="s">
        <v>56</v>
      </c>
      <c r="D535" s="37" t="s">
        <v>47</v>
      </c>
      <c r="E535" s="34" t="s">
        <v>218</v>
      </c>
      <c r="F535" s="37" t="s">
        <v>58</v>
      </c>
      <c r="G535" s="38" t="s">
        <v>65</v>
      </c>
      <c r="H535" s="25">
        <v>33.98085195556962</v>
      </c>
      <c r="I535" s="26">
        <v>12.130151461001148</v>
      </c>
      <c r="J535" s="2">
        <v>46.11100341657077</v>
      </c>
      <c r="K535" s="25">
        <v>3.238224362438377</v>
      </c>
      <c r="L535" s="26">
        <v>14.237215791686832</v>
      </c>
      <c r="M535" s="2">
        <v>17.47544015412521</v>
      </c>
      <c r="N535" s="25">
        <v>7.061354905574268</v>
      </c>
      <c r="O535" s="26">
        <v>30.343219285751612</v>
      </c>
      <c r="P535" s="26">
        <v>6.128144405054567</v>
      </c>
      <c r="Q535" s="26">
        <v>5.125863484761621</v>
      </c>
      <c r="R535" s="26">
        <v>30.757049835728928</v>
      </c>
      <c r="S535" s="26">
        <v>15.377672297268887</v>
      </c>
      <c r="T535" s="26">
        <v>21.60383568119551</v>
      </c>
      <c r="U535" s="26">
        <v>6.291149527168493</v>
      </c>
      <c r="V535" s="2">
        <v>122.68118996705849</v>
      </c>
      <c r="W535" s="27">
        <v>186.26763353775448</v>
      </c>
      <c r="X535" s="28">
        <v>17.385861843070693</v>
      </c>
      <c r="Y535" s="4">
        <v>203.65349538082518</v>
      </c>
    </row>
    <row r="536" spans="1:25" ht="15">
      <c r="A536" s="36">
        <v>2016</v>
      </c>
      <c r="B536" s="37">
        <v>5</v>
      </c>
      <c r="C536" s="37" t="s">
        <v>56</v>
      </c>
      <c r="D536" s="37" t="s">
        <v>47</v>
      </c>
      <c r="E536" s="34" t="s">
        <v>219</v>
      </c>
      <c r="F536" s="37" t="s">
        <v>58</v>
      </c>
      <c r="G536" s="38" t="s">
        <v>66</v>
      </c>
      <c r="H536" s="25">
        <v>68.20262189344948</v>
      </c>
      <c r="I536" s="26">
        <v>5.063499044747715</v>
      </c>
      <c r="J536" s="2">
        <v>73.26612093819719</v>
      </c>
      <c r="K536" s="25">
        <v>3.9066626483369067</v>
      </c>
      <c r="L536" s="26">
        <v>10.89032746220039</v>
      </c>
      <c r="M536" s="2">
        <v>14.796990110537296</v>
      </c>
      <c r="N536" s="25">
        <v>3.0826139908176464</v>
      </c>
      <c r="O536" s="26">
        <v>16.05050122298162</v>
      </c>
      <c r="P536" s="26">
        <v>1.8544027252190294</v>
      </c>
      <c r="Q536" s="26">
        <v>1.3334908784247321</v>
      </c>
      <c r="R536" s="26">
        <v>11.95634911624022</v>
      </c>
      <c r="S536" s="26">
        <v>9.19524971777907</v>
      </c>
      <c r="T536" s="26">
        <v>28.640578005797803</v>
      </c>
      <c r="U536" s="26">
        <v>2.1155296665682375</v>
      </c>
      <c r="V536" s="2">
        <v>74.22442002017964</v>
      </c>
      <c r="W536" s="27">
        <v>162.28753106891412</v>
      </c>
      <c r="X536" s="28">
        <v>15.147428887609786</v>
      </c>
      <c r="Y536" s="4">
        <v>177.4349599565239</v>
      </c>
    </row>
    <row r="537" spans="1:25" ht="15">
      <c r="A537" s="36">
        <v>2016</v>
      </c>
      <c r="B537" s="37">
        <v>5</v>
      </c>
      <c r="C537" s="37" t="s">
        <v>56</v>
      </c>
      <c r="D537" s="37" t="s">
        <v>63</v>
      </c>
      <c r="E537" s="34" t="s">
        <v>220</v>
      </c>
      <c r="F537" s="37" t="s">
        <v>58</v>
      </c>
      <c r="G537" s="38" t="s">
        <v>67</v>
      </c>
      <c r="H537" s="25">
        <v>18.76436072532083</v>
      </c>
      <c r="I537" s="26">
        <v>228.34515524428875</v>
      </c>
      <c r="J537" s="2">
        <v>247.1095159696096</v>
      </c>
      <c r="K537" s="25">
        <v>20.60777188204834</v>
      </c>
      <c r="L537" s="26">
        <v>7.634921129673643</v>
      </c>
      <c r="M537" s="2">
        <v>28.242693011721983</v>
      </c>
      <c r="N537" s="25">
        <v>26.448643915261602</v>
      </c>
      <c r="O537" s="26">
        <v>94.16462612947407</v>
      </c>
      <c r="P537" s="26">
        <v>11.275784058071789</v>
      </c>
      <c r="Q537" s="26">
        <v>8.656716420736519</v>
      </c>
      <c r="R537" s="26">
        <v>35.05146977776752</v>
      </c>
      <c r="S537" s="26">
        <v>51.19040885472662</v>
      </c>
      <c r="T537" s="26">
        <v>33.26873885198313</v>
      </c>
      <c r="U537" s="26">
        <v>10.968018835935384</v>
      </c>
      <c r="V537" s="2">
        <v>271.00872380110013</v>
      </c>
      <c r="W537" s="27">
        <v>546.3609327824317</v>
      </c>
      <c r="X537" s="28">
        <v>50.995796393758646</v>
      </c>
      <c r="Y537" s="4">
        <v>597.3567291761904</v>
      </c>
    </row>
    <row r="538" spans="1:25" ht="15">
      <c r="A538" s="36">
        <v>2016</v>
      </c>
      <c r="B538" s="37">
        <v>5</v>
      </c>
      <c r="C538" s="37" t="s">
        <v>56</v>
      </c>
      <c r="D538" s="37" t="s">
        <v>57</v>
      </c>
      <c r="E538" s="34" t="s">
        <v>221</v>
      </c>
      <c r="F538" s="37" t="s">
        <v>58</v>
      </c>
      <c r="G538" s="38" t="s">
        <v>68</v>
      </c>
      <c r="H538" s="25">
        <v>22.10969502499575</v>
      </c>
      <c r="I538" s="26">
        <v>8.942984361189126</v>
      </c>
      <c r="J538" s="2">
        <v>31.052679386184877</v>
      </c>
      <c r="K538" s="25">
        <v>1.3915518070861312</v>
      </c>
      <c r="L538" s="26">
        <v>8.914289025256629</v>
      </c>
      <c r="M538" s="2">
        <v>10.30584083234276</v>
      </c>
      <c r="N538" s="25">
        <v>3.6680668084952</v>
      </c>
      <c r="O538" s="26">
        <v>26.357064195863742</v>
      </c>
      <c r="P538" s="26">
        <v>4.223125505093323</v>
      </c>
      <c r="Q538" s="26">
        <v>3.509168802096177</v>
      </c>
      <c r="R538" s="26">
        <v>14.962521211181928</v>
      </c>
      <c r="S538" s="26">
        <v>10.61446332780626</v>
      </c>
      <c r="T538" s="26">
        <v>13.892886084507433</v>
      </c>
      <c r="U538" s="26">
        <v>3.1936645115379707</v>
      </c>
      <c r="V538" s="2">
        <v>80.41630682374439</v>
      </c>
      <c r="W538" s="27">
        <v>121.77482704227202</v>
      </c>
      <c r="X538" s="28">
        <v>11.366228753320977</v>
      </c>
      <c r="Y538" s="4">
        <v>133.141055795593</v>
      </c>
    </row>
    <row r="539" spans="1:25" ht="15">
      <c r="A539" s="36">
        <v>2016</v>
      </c>
      <c r="B539" s="37">
        <v>5</v>
      </c>
      <c r="C539" s="37" t="s">
        <v>56</v>
      </c>
      <c r="D539" s="37" t="s">
        <v>57</v>
      </c>
      <c r="E539" s="34" t="s">
        <v>222</v>
      </c>
      <c r="F539" s="37" t="s">
        <v>58</v>
      </c>
      <c r="G539" s="38" t="s">
        <v>69</v>
      </c>
      <c r="H539" s="25">
        <v>11.315907720240729</v>
      </c>
      <c r="I539" s="26">
        <v>0.795191954307791</v>
      </c>
      <c r="J539" s="2">
        <v>12.11109967454852</v>
      </c>
      <c r="K539" s="25">
        <v>2.356212523805661</v>
      </c>
      <c r="L539" s="26">
        <v>3.1825665511821577</v>
      </c>
      <c r="M539" s="2">
        <v>5.5387790749878185</v>
      </c>
      <c r="N539" s="25">
        <v>1.288969997233786</v>
      </c>
      <c r="O539" s="26">
        <v>6.098535014685916</v>
      </c>
      <c r="P539" s="26">
        <v>1.0640712160378292</v>
      </c>
      <c r="Q539" s="26">
        <v>0.7016756574203916</v>
      </c>
      <c r="R539" s="26">
        <v>4.453460782104965</v>
      </c>
      <c r="S539" s="26">
        <v>5.596908780720791</v>
      </c>
      <c r="T539" s="26">
        <v>27.72710222973224</v>
      </c>
      <c r="U539" s="26">
        <v>1.177772057087571</v>
      </c>
      <c r="V539" s="2">
        <v>48.105711898655535</v>
      </c>
      <c r="W539" s="27">
        <v>65.75559064819187</v>
      </c>
      <c r="X539" s="28">
        <v>6.137525983490193</v>
      </c>
      <c r="Y539" s="4">
        <v>71.89311663168206</v>
      </c>
    </row>
    <row r="540" spans="1:25" ht="15">
      <c r="A540" s="36">
        <v>2016</v>
      </c>
      <c r="B540" s="37">
        <v>5</v>
      </c>
      <c r="C540" s="37" t="s">
        <v>56</v>
      </c>
      <c r="D540" s="37" t="s">
        <v>57</v>
      </c>
      <c r="E540" s="34" t="s">
        <v>223</v>
      </c>
      <c r="F540" s="37" t="s">
        <v>58</v>
      </c>
      <c r="G540" s="38" t="s">
        <v>70</v>
      </c>
      <c r="H540" s="25">
        <v>40.996605206130816</v>
      </c>
      <c r="I540" s="26">
        <v>0</v>
      </c>
      <c r="J540" s="2">
        <v>40.996605206130816</v>
      </c>
      <c r="K540" s="25">
        <v>4.805289654169266</v>
      </c>
      <c r="L540" s="26">
        <v>16.838556638920767</v>
      </c>
      <c r="M540" s="2">
        <v>21.643846293090032</v>
      </c>
      <c r="N540" s="25">
        <v>4.0895638132701535</v>
      </c>
      <c r="O540" s="26">
        <v>40.952820298598176</v>
      </c>
      <c r="P540" s="26">
        <v>4.679068023267906</v>
      </c>
      <c r="Q540" s="26">
        <v>4.1178657403494725</v>
      </c>
      <c r="R540" s="26">
        <v>24.472971482331577</v>
      </c>
      <c r="S540" s="26">
        <v>15.266306700751006</v>
      </c>
      <c r="T540" s="26">
        <v>29.144640781837964</v>
      </c>
      <c r="U540" s="26">
        <v>4.532268874651015</v>
      </c>
      <c r="V540" s="2">
        <v>127.24814197400866</v>
      </c>
      <c r="W540" s="27">
        <v>189.8885934732295</v>
      </c>
      <c r="X540" s="28">
        <v>17.723847049109064</v>
      </c>
      <c r="Y540" s="4">
        <v>207.61244052233855</v>
      </c>
    </row>
    <row r="541" spans="1:25" ht="15">
      <c r="A541" s="36">
        <v>2016</v>
      </c>
      <c r="B541" s="37">
        <v>5</v>
      </c>
      <c r="C541" s="37" t="s">
        <v>71</v>
      </c>
      <c r="D541" s="37" t="s">
        <v>72</v>
      </c>
      <c r="E541" s="34" t="s">
        <v>224</v>
      </c>
      <c r="F541" s="37" t="s">
        <v>73</v>
      </c>
      <c r="G541" s="38" t="s">
        <v>74</v>
      </c>
      <c r="H541" s="25">
        <v>32.75257351254141</v>
      </c>
      <c r="I541" s="26">
        <v>0</v>
      </c>
      <c r="J541" s="2">
        <v>32.75257351254141</v>
      </c>
      <c r="K541" s="25">
        <v>4.1161377476956975</v>
      </c>
      <c r="L541" s="26">
        <v>13.813518166938943</v>
      </c>
      <c r="M541" s="2">
        <v>17.92965591463464</v>
      </c>
      <c r="N541" s="25">
        <v>47.31562518595451</v>
      </c>
      <c r="O541" s="26">
        <v>3.692383154769585</v>
      </c>
      <c r="P541" s="26">
        <v>0.5822591470447055</v>
      </c>
      <c r="Q541" s="26">
        <v>0.49843372448176043</v>
      </c>
      <c r="R541" s="26">
        <v>2.678559469243135</v>
      </c>
      <c r="S541" s="26">
        <v>5.4220626417622855</v>
      </c>
      <c r="T541" s="26">
        <v>11.708747125115327</v>
      </c>
      <c r="U541" s="26">
        <v>0.6046626399284885</v>
      </c>
      <c r="V541" s="2">
        <v>72.49853765998587</v>
      </c>
      <c r="W541" s="27">
        <v>123.18076708716193</v>
      </c>
      <c r="X541" s="28">
        <v>11.497408720033379</v>
      </c>
      <c r="Y541" s="4">
        <v>134.67817580719532</v>
      </c>
    </row>
    <row r="542" spans="1:25" ht="15">
      <c r="A542" s="36">
        <v>2016</v>
      </c>
      <c r="B542" s="37">
        <v>5</v>
      </c>
      <c r="C542" s="37" t="s">
        <v>71</v>
      </c>
      <c r="D542" s="37" t="s">
        <v>75</v>
      </c>
      <c r="E542" s="34" t="s">
        <v>225</v>
      </c>
      <c r="F542" s="37" t="s">
        <v>73</v>
      </c>
      <c r="G542" s="38" t="s">
        <v>76</v>
      </c>
      <c r="H542" s="25">
        <v>15.993155023970047</v>
      </c>
      <c r="I542" s="26">
        <v>0.15357850107333348</v>
      </c>
      <c r="J542" s="2">
        <v>16.14673352504338</v>
      </c>
      <c r="K542" s="25">
        <v>3.9654234754184445</v>
      </c>
      <c r="L542" s="26">
        <v>1.694271264711662</v>
      </c>
      <c r="M542" s="2">
        <v>5.6596947401301065</v>
      </c>
      <c r="N542" s="25">
        <v>2.029672704815536</v>
      </c>
      <c r="O542" s="26">
        <v>9.37433895953082</v>
      </c>
      <c r="P542" s="26">
        <v>1.3598198643461865</v>
      </c>
      <c r="Q542" s="26">
        <v>0.7851223355954923</v>
      </c>
      <c r="R542" s="26">
        <v>6.2259891847162105</v>
      </c>
      <c r="S542" s="26">
        <v>5.022755712058272</v>
      </c>
      <c r="T542" s="26">
        <v>17.41607530511434</v>
      </c>
      <c r="U542" s="26">
        <v>1.2460008213322171</v>
      </c>
      <c r="V542" s="2">
        <v>43.45726005307025</v>
      </c>
      <c r="W542" s="27">
        <v>65.26368831824374</v>
      </c>
      <c r="X542" s="28">
        <v>6.091589410979038</v>
      </c>
      <c r="Y542" s="4">
        <v>71.35527772922278</v>
      </c>
    </row>
    <row r="543" spans="1:25" ht="15">
      <c r="A543" s="36">
        <v>2016</v>
      </c>
      <c r="B543" s="37">
        <v>5</v>
      </c>
      <c r="C543" s="37" t="s">
        <v>71</v>
      </c>
      <c r="D543" s="37" t="s">
        <v>72</v>
      </c>
      <c r="E543" s="34" t="s">
        <v>226</v>
      </c>
      <c r="F543" s="37" t="s">
        <v>73</v>
      </c>
      <c r="G543" s="38" t="s">
        <v>77</v>
      </c>
      <c r="H543" s="25">
        <v>10.05923529177768</v>
      </c>
      <c r="I543" s="26">
        <v>0.7916397908212947</v>
      </c>
      <c r="J543" s="2">
        <v>10.850875082598975</v>
      </c>
      <c r="K543" s="25">
        <v>0.3536000002807747</v>
      </c>
      <c r="L543" s="26">
        <v>4.6907451836366745</v>
      </c>
      <c r="M543" s="2">
        <v>5.044345183917449</v>
      </c>
      <c r="N543" s="25">
        <v>1.4074060544304523</v>
      </c>
      <c r="O543" s="26">
        <v>4.973185679842449</v>
      </c>
      <c r="P543" s="26">
        <v>1.6233423829443654</v>
      </c>
      <c r="Q543" s="26">
        <v>1.3133938348620748</v>
      </c>
      <c r="R543" s="26">
        <v>7.856739510205114</v>
      </c>
      <c r="S543" s="26">
        <v>5.2767655802893945</v>
      </c>
      <c r="T543" s="26">
        <v>18.734759082670898</v>
      </c>
      <c r="U543" s="26">
        <v>2.0202033954806797</v>
      </c>
      <c r="V543" s="2">
        <v>43.20329538300465</v>
      </c>
      <c r="W543" s="27">
        <v>59.098515649521076</v>
      </c>
      <c r="X543" s="28">
        <v>5.516164638924151</v>
      </c>
      <c r="Y543" s="4">
        <v>64.61468028844523</v>
      </c>
    </row>
    <row r="544" spans="1:25" ht="15">
      <c r="A544" s="36">
        <v>2016</v>
      </c>
      <c r="B544" s="37">
        <v>5</v>
      </c>
      <c r="C544" s="37" t="s">
        <v>71</v>
      </c>
      <c r="D544" s="37" t="s">
        <v>72</v>
      </c>
      <c r="E544" s="34" t="s">
        <v>227</v>
      </c>
      <c r="F544" s="37" t="s">
        <v>73</v>
      </c>
      <c r="G544" s="38" t="s">
        <v>78</v>
      </c>
      <c r="H544" s="25">
        <v>4.995192851583827</v>
      </c>
      <c r="I544" s="26">
        <v>0</v>
      </c>
      <c r="J544" s="2">
        <v>4.995192851583827</v>
      </c>
      <c r="K544" s="25">
        <v>3.6794818239586986</v>
      </c>
      <c r="L544" s="26">
        <v>1.9825692702938218</v>
      </c>
      <c r="M544" s="2">
        <v>5.66205109425252</v>
      </c>
      <c r="N544" s="25">
        <v>2.8096416293060824</v>
      </c>
      <c r="O544" s="26">
        <v>10.339949886399072</v>
      </c>
      <c r="P544" s="26">
        <v>2.406001181152754</v>
      </c>
      <c r="Q544" s="26">
        <v>2.078847932819037</v>
      </c>
      <c r="R544" s="26">
        <v>9.968839640203885</v>
      </c>
      <c r="S544" s="26">
        <v>6.198064290328466</v>
      </c>
      <c r="T544" s="26">
        <v>13.093400680124345</v>
      </c>
      <c r="U544" s="26">
        <v>2.190743910585512</v>
      </c>
      <c r="V544" s="2">
        <v>49.08264878005016</v>
      </c>
      <c r="W544" s="27">
        <v>59.739892725886506</v>
      </c>
      <c r="X544" s="28">
        <v>5.576059012714065</v>
      </c>
      <c r="Y544" s="4">
        <v>65.31595173860057</v>
      </c>
    </row>
    <row r="545" spans="1:25" ht="15">
      <c r="A545" s="36">
        <v>2016</v>
      </c>
      <c r="B545" s="37">
        <v>5</v>
      </c>
      <c r="C545" s="37" t="s">
        <v>71</v>
      </c>
      <c r="D545" s="37" t="s">
        <v>60</v>
      </c>
      <c r="E545" s="34" t="s">
        <v>228</v>
      </c>
      <c r="F545" s="37" t="s">
        <v>73</v>
      </c>
      <c r="G545" s="38" t="s">
        <v>79</v>
      </c>
      <c r="H545" s="25">
        <v>4.982818829454113</v>
      </c>
      <c r="I545" s="26">
        <v>0</v>
      </c>
      <c r="J545" s="2">
        <v>4.982818829454113</v>
      </c>
      <c r="K545" s="25">
        <v>0.4968258161783776</v>
      </c>
      <c r="L545" s="26">
        <v>2.7731377666035004</v>
      </c>
      <c r="M545" s="2">
        <v>3.269963582781878</v>
      </c>
      <c r="N545" s="25">
        <v>9.436988191253421</v>
      </c>
      <c r="O545" s="26">
        <v>2.311009721276466</v>
      </c>
      <c r="P545" s="26">
        <v>0.5533085645166587</v>
      </c>
      <c r="Q545" s="26">
        <v>0.22134450909831702</v>
      </c>
      <c r="R545" s="26">
        <v>3.063542802372289</v>
      </c>
      <c r="S545" s="26">
        <v>2.9900944995382077</v>
      </c>
      <c r="T545" s="26">
        <v>10.093923498683251</v>
      </c>
      <c r="U545" s="26">
        <v>0.7982405124473071</v>
      </c>
      <c r="V545" s="2">
        <v>29.46674708375641</v>
      </c>
      <c r="W545" s="27">
        <v>37.719529495992404</v>
      </c>
      <c r="X545" s="28">
        <v>3.5206931434268394</v>
      </c>
      <c r="Y545" s="4">
        <v>41.240222639419244</v>
      </c>
    </row>
    <row r="546" spans="1:25" ht="15">
      <c r="A546" s="36">
        <v>2016</v>
      </c>
      <c r="B546" s="37">
        <v>5</v>
      </c>
      <c r="C546" s="37" t="s">
        <v>71</v>
      </c>
      <c r="D546" s="37" t="s">
        <v>75</v>
      </c>
      <c r="E546" s="34" t="s">
        <v>229</v>
      </c>
      <c r="F546" s="37" t="s">
        <v>73</v>
      </c>
      <c r="G546" s="38" t="s">
        <v>80</v>
      </c>
      <c r="H546" s="25">
        <v>140.0535251130268</v>
      </c>
      <c r="I546" s="26">
        <v>1.337491996439951</v>
      </c>
      <c r="J546" s="2">
        <v>141.39101710946676</v>
      </c>
      <c r="K546" s="25">
        <v>36.90499435799137</v>
      </c>
      <c r="L546" s="26">
        <v>6.326548549659279</v>
      </c>
      <c r="M546" s="2">
        <v>43.23154290765065</v>
      </c>
      <c r="N546" s="25">
        <v>18.489605599155986</v>
      </c>
      <c r="O546" s="26">
        <v>51.49179620561405</v>
      </c>
      <c r="P546" s="26">
        <v>9.329296887067093</v>
      </c>
      <c r="Q546" s="26">
        <v>10.478283669180232</v>
      </c>
      <c r="R546" s="26">
        <v>29.39238416384863</v>
      </c>
      <c r="S546" s="26">
        <v>24.82870980188627</v>
      </c>
      <c r="T546" s="26">
        <v>21.275732490049503</v>
      </c>
      <c r="U546" s="26">
        <v>7.838743895616983</v>
      </c>
      <c r="V546" s="2">
        <v>173.11453472248448</v>
      </c>
      <c r="W546" s="27">
        <v>357.73709473960184</v>
      </c>
      <c r="X546" s="28">
        <v>33.39015322545227</v>
      </c>
      <c r="Y546" s="4">
        <v>391.1272479650541</v>
      </c>
    </row>
    <row r="547" spans="1:25" ht="15">
      <c r="A547" s="36">
        <v>2016</v>
      </c>
      <c r="B547" s="37">
        <v>5</v>
      </c>
      <c r="C547" s="37" t="s">
        <v>71</v>
      </c>
      <c r="D547" s="37" t="s">
        <v>75</v>
      </c>
      <c r="E547" s="34" t="s">
        <v>230</v>
      </c>
      <c r="F547" s="37" t="s">
        <v>73</v>
      </c>
      <c r="G547" s="38" t="s">
        <v>81</v>
      </c>
      <c r="H547" s="25">
        <v>46.404861592127325</v>
      </c>
      <c r="I547" s="26">
        <v>0</v>
      </c>
      <c r="J547" s="2">
        <v>46.404861592127325</v>
      </c>
      <c r="K547" s="25">
        <v>119.60390841383004</v>
      </c>
      <c r="L547" s="26">
        <v>52.05204907915511</v>
      </c>
      <c r="M547" s="2">
        <v>171.65595749298515</v>
      </c>
      <c r="N547" s="25">
        <v>5.871847277657545</v>
      </c>
      <c r="O547" s="26">
        <v>29.710396168142587</v>
      </c>
      <c r="P547" s="26">
        <v>3.0892453673507747</v>
      </c>
      <c r="Q547" s="26">
        <v>3.3657368350017265</v>
      </c>
      <c r="R547" s="26">
        <v>14.50235603400101</v>
      </c>
      <c r="S547" s="26">
        <v>18.3196173320998</v>
      </c>
      <c r="T547" s="26">
        <v>15.150576703895336</v>
      </c>
      <c r="U547" s="26">
        <v>3.9690492100970918</v>
      </c>
      <c r="V547" s="2">
        <v>93.973386768797</v>
      </c>
      <c r="W547" s="27">
        <v>312.0342058539095</v>
      </c>
      <c r="X547" s="28">
        <v>29.12406880526979</v>
      </c>
      <c r="Y547" s="4">
        <v>341.1582746591793</v>
      </c>
    </row>
    <row r="548" spans="1:25" ht="15">
      <c r="A548" s="36">
        <v>2016</v>
      </c>
      <c r="B548" s="37">
        <v>5</v>
      </c>
      <c r="C548" s="37" t="s">
        <v>71</v>
      </c>
      <c r="D548" s="37" t="s">
        <v>60</v>
      </c>
      <c r="E548" s="34" t="s">
        <v>231</v>
      </c>
      <c r="F548" s="37" t="s">
        <v>73</v>
      </c>
      <c r="G548" s="38" t="s">
        <v>82</v>
      </c>
      <c r="H548" s="25">
        <v>16.90352374191464</v>
      </c>
      <c r="I548" s="26">
        <v>0.3930436054558122</v>
      </c>
      <c r="J548" s="2">
        <v>17.296567347370452</v>
      </c>
      <c r="K548" s="25">
        <v>10.09794067653913</v>
      </c>
      <c r="L548" s="26">
        <v>14.109620809350679</v>
      </c>
      <c r="M548" s="2">
        <v>24.20756148588981</v>
      </c>
      <c r="N548" s="25">
        <v>137.4903143867213</v>
      </c>
      <c r="O548" s="26">
        <v>17.65987403090436</v>
      </c>
      <c r="P548" s="26">
        <v>10.188617499759594</v>
      </c>
      <c r="Q548" s="26">
        <v>1.5551619476818994</v>
      </c>
      <c r="R548" s="26">
        <v>13.146660418861819</v>
      </c>
      <c r="S548" s="26">
        <v>20.85813071252062</v>
      </c>
      <c r="T548" s="26">
        <v>26.532314459610358</v>
      </c>
      <c r="U548" s="26">
        <v>3.519990421117297</v>
      </c>
      <c r="V548" s="2">
        <v>230.9376997101831</v>
      </c>
      <c r="W548" s="27">
        <v>272.44182854344336</v>
      </c>
      <c r="X548" s="28">
        <v>25.429473245111524</v>
      </c>
      <c r="Y548" s="4">
        <v>297.8713017885549</v>
      </c>
    </row>
    <row r="549" spans="1:25" ht="15">
      <c r="A549" s="36">
        <v>2016</v>
      </c>
      <c r="B549" s="37">
        <v>5</v>
      </c>
      <c r="C549" s="37" t="s">
        <v>71</v>
      </c>
      <c r="D549" s="37" t="s">
        <v>60</v>
      </c>
      <c r="E549" s="34" t="s">
        <v>232</v>
      </c>
      <c r="F549" s="37" t="s">
        <v>73</v>
      </c>
      <c r="G549" s="38" t="s">
        <v>83</v>
      </c>
      <c r="H549" s="25">
        <v>6.819564107856772</v>
      </c>
      <c r="I549" s="26">
        <v>0</v>
      </c>
      <c r="J549" s="2">
        <v>6.819564107856772</v>
      </c>
      <c r="K549" s="25">
        <v>1.7698336056813861</v>
      </c>
      <c r="L549" s="26">
        <v>3.2991220844968687</v>
      </c>
      <c r="M549" s="2">
        <v>5.068955690178255</v>
      </c>
      <c r="N549" s="25">
        <v>23.69220217398853</v>
      </c>
      <c r="O549" s="26">
        <v>1.3872774307139022</v>
      </c>
      <c r="P549" s="26">
        <v>0.29043894610497567</v>
      </c>
      <c r="Q549" s="26">
        <v>0.2929562233297914</v>
      </c>
      <c r="R549" s="26">
        <v>1.5047586896487093</v>
      </c>
      <c r="S549" s="26">
        <v>3.2179378248145576</v>
      </c>
      <c r="T549" s="26">
        <v>9.497229851157842</v>
      </c>
      <c r="U549" s="26">
        <v>0.4821634498767469</v>
      </c>
      <c r="V549" s="2">
        <v>40.362628838855514</v>
      </c>
      <c r="W549" s="27">
        <v>52.25114863689054</v>
      </c>
      <c r="X549" s="28">
        <v>4.877053617444982</v>
      </c>
      <c r="Y549" s="4">
        <v>57.12820225433552</v>
      </c>
    </row>
    <row r="550" spans="1:25" ht="15">
      <c r="A550" s="36">
        <v>2016</v>
      </c>
      <c r="B550" s="37">
        <v>5</v>
      </c>
      <c r="C550" s="37" t="s">
        <v>71</v>
      </c>
      <c r="D550" s="37" t="s">
        <v>84</v>
      </c>
      <c r="E550" s="34" t="s">
        <v>233</v>
      </c>
      <c r="F550" s="37" t="s">
        <v>73</v>
      </c>
      <c r="G550" s="38" t="s">
        <v>85</v>
      </c>
      <c r="H550" s="25">
        <v>38.61590868260699</v>
      </c>
      <c r="I550" s="26">
        <v>5.296118852470265</v>
      </c>
      <c r="J550" s="2">
        <v>43.91202753507726</v>
      </c>
      <c r="K550" s="25">
        <v>5.722677399042262</v>
      </c>
      <c r="L550" s="26">
        <v>13.848005851759492</v>
      </c>
      <c r="M550" s="2">
        <v>19.570683250801753</v>
      </c>
      <c r="N550" s="25">
        <v>9.759497766704953</v>
      </c>
      <c r="O550" s="26">
        <v>30.45056520689399</v>
      </c>
      <c r="P550" s="26">
        <v>10.813863892401788</v>
      </c>
      <c r="Q550" s="26">
        <v>8.479087363958044</v>
      </c>
      <c r="R550" s="26">
        <v>32.609706407831304</v>
      </c>
      <c r="S550" s="26">
        <v>19.599389329120896</v>
      </c>
      <c r="T550" s="26">
        <v>27.522997490388793</v>
      </c>
      <c r="U550" s="26">
        <v>6.774658573641124</v>
      </c>
      <c r="V550" s="2">
        <v>146.0013170597032</v>
      </c>
      <c r="W550" s="27">
        <v>209.4840278455822</v>
      </c>
      <c r="X550" s="28">
        <v>19.552878700048296</v>
      </c>
      <c r="Y550" s="4">
        <v>229.0369065456305</v>
      </c>
    </row>
    <row r="551" spans="1:25" ht="15">
      <c r="A551" s="36">
        <v>2016</v>
      </c>
      <c r="B551" s="37">
        <v>5</v>
      </c>
      <c r="C551" s="37" t="s">
        <v>71</v>
      </c>
      <c r="D551" s="37" t="s">
        <v>84</v>
      </c>
      <c r="E551" s="34" t="s">
        <v>234</v>
      </c>
      <c r="F551" s="37" t="s">
        <v>73</v>
      </c>
      <c r="G551" s="38" t="s">
        <v>86</v>
      </c>
      <c r="H551" s="25">
        <v>14.029743939730707</v>
      </c>
      <c r="I551" s="26">
        <v>0</v>
      </c>
      <c r="J551" s="2">
        <v>14.029743939730707</v>
      </c>
      <c r="K551" s="25">
        <v>1.2097888752162944</v>
      </c>
      <c r="L551" s="26">
        <v>4.460420072435346</v>
      </c>
      <c r="M551" s="2">
        <v>5.67020894765164</v>
      </c>
      <c r="N551" s="25">
        <v>1.8622829116575774</v>
      </c>
      <c r="O551" s="26">
        <v>7.552370553389124</v>
      </c>
      <c r="P551" s="26">
        <v>2.862751977989822</v>
      </c>
      <c r="Q551" s="26">
        <v>1.5219497709760335</v>
      </c>
      <c r="R551" s="26">
        <v>10.53912702605819</v>
      </c>
      <c r="S551" s="26">
        <v>5.76343221004856</v>
      </c>
      <c r="T551" s="26">
        <v>12.487415262593165</v>
      </c>
      <c r="U551" s="26">
        <v>3.484067331827867</v>
      </c>
      <c r="V551" s="2">
        <v>46.07073097077668</v>
      </c>
      <c r="W551" s="27">
        <v>65.77068385815903</v>
      </c>
      <c r="X551" s="28">
        <v>6.138923709605301</v>
      </c>
      <c r="Y551" s="4">
        <v>71.90960756776434</v>
      </c>
    </row>
    <row r="552" spans="1:25" ht="15">
      <c r="A552" s="36">
        <v>2016</v>
      </c>
      <c r="B552" s="37">
        <v>5</v>
      </c>
      <c r="C552" s="37" t="s">
        <v>71</v>
      </c>
      <c r="D552" s="37" t="s">
        <v>75</v>
      </c>
      <c r="E552" s="34" t="s">
        <v>235</v>
      </c>
      <c r="F552" s="37" t="s">
        <v>73</v>
      </c>
      <c r="G552" s="38" t="s">
        <v>87</v>
      </c>
      <c r="H552" s="25">
        <v>3.792399787895723</v>
      </c>
      <c r="I552" s="26">
        <v>0</v>
      </c>
      <c r="J552" s="2">
        <v>3.792399787895723</v>
      </c>
      <c r="K552" s="25">
        <v>1.2193362190034336</v>
      </c>
      <c r="L552" s="26">
        <v>1.697373085776184</v>
      </c>
      <c r="M552" s="2">
        <v>2.9167093047796175</v>
      </c>
      <c r="N552" s="25">
        <v>1.0094831100858537</v>
      </c>
      <c r="O552" s="26">
        <v>2.7871768820479477</v>
      </c>
      <c r="P552" s="26">
        <v>0.47984642516210374</v>
      </c>
      <c r="Q552" s="26">
        <v>0.4041416139123669</v>
      </c>
      <c r="R552" s="26">
        <v>2.0556117827269484</v>
      </c>
      <c r="S552" s="26">
        <v>2.9582821222355586</v>
      </c>
      <c r="T552" s="26">
        <v>14.651385009069305</v>
      </c>
      <c r="U552" s="26">
        <v>0.5654848007903003</v>
      </c>
      <c r="V552" s="2">
        <v>24.90997022737685</v>
      </c>
      <c r="W552" s="27">
        <v>31.61907932005219</v>
      </c>
      <c r="X552" s="28">
        <v>2.9512859735396577</v>
      </c>
      <c r="Y552" s="4">
        <v>34.57036529359185</v>
      </c>
    </row>
    <row r="553" spans="1:25" ht="15">
      <c r="A553" s="36">
        <v>2016</v>
      </c>
      <c r="B553" s="37">
        <v>5</v>
      </c>
      <c r="C553" s="37" t="s">
        <v>71</v>
      </c>
      <c r="D553" s="37" t="s">
        <v>75</v>
      </c>
      <c r="E553" s="34" t="s">
        <v>236</v>
      </c>
      <c r="F553" s="37" t="s">
        <v>73</v>
      </c>
      <c r="G553" s="38" t="s">
        <v>88</v>
      </c>
      <c r="H553" s="25">
        <v>97.45595118535641</v>
      </c>
      <c r="I553" s="26">
        <v>0.9354533541093417</v>
      </c>
      <c r="J553" s="2">
        <v>98.39140453946575</v>
      </c>
      <c r="K553" s="25">
        <v>355.2543123087826</v>
      </c>
      <c r="L553" s="26">
        <v>105.2717612949001</v>
      </c>
      <c r="M553" s="2">
        <v>460.5260736036827</v>
      </c>
      <c r="N553" s="25">
        <v>16.020772986846072</v>
      </c>
      <c r="O553" s="26">
        <v>57.14976726782061</v>
      </c>
      <c r="P553" s="26">
        <v>7.179551965086136</v>
      </c>
      <c r="Q553" s="26">
        <v>8.368263716552086</v>
      </c>
      <c r="R553" s="26">
        <v>25.296454897701125</v>
      </c>
      <c r="S553" s="26">
        <v>48.144884764499196</v>
      </c>
      <c r="T553" s="26">
        <v>37.94147750507366</v>
      </c>
      <c r="U553" s="26">
        <v>5.62919422625358</v>
      </c>
      <c r="V553" s="2">
        <v>205.71846257850288</v>
      </c>
      <c r="W553" s="27">
        <v>764.6359407216513</v>
      </c>
      <c r="X553" s="28">
        <v>71.36803573075167</v>
      </c>
      <c r="Y553" s="4">
        <v>836.003976452403</v>
      </c>
    </row>
    <row r="554" spans="1:25" ht="15">
      <c r="A554" s="36">
        <v>2016</v>
      </c>
      <c r="B554" s="37">
        <v>5</v>
      </c>
      <c r="C554" s="37" t="s">
        <v>71</v>
      </c>
      <c r="D554" s="37" t="s">
        <v>75</v>
      </c>
      <c r="E554" s="34" t="s">
        <v>237</v>
      </c>
      <c r="F554" s="37" t="s">
        <v>73</v>
      </c>
      <c r="G554" s="38" t="s">
        <v>89</v>
      </c>
      <c r="H554" s="25">
        <v>266.67537914416306</v>
      </c>
      <c r="I554" s="26">
        <v>4.499415282740301</v>
      </c>
      <c r="J554" s="2">
        <v>271.17479442690336</v>
      </c>
      <c r="K554" s="25">
        <v>120.5934679551683</v>
      </c>
      <c r="L554" s="26">
        <v>38.00699911333744</v>
      </c>
      <c r="M554" s="2">
        <v>158.60046706850574</v>
      </c>
      <c r="N554" s="25">
        <v>24.91604302392148</v>
      </c>
      <c r="O554" s="26">
        <v>88.65148532355286</v>
      </c>
      <c r="P554" s="26">
        <v>11.981451025096838</v>
      </c>
      <c r="Q554" s="26">
        <v>10.368388581907258</v>
      </c>
      <c r="R554" s="26">
        <v>37.44198698189435</v>
      </c>
      <c r="S554" s="26">
        <v>49.98707234710741</v>
      </c>
      <c r="T554" s="26">
        <v>95.12476723357541</v>
      </c>
      <c r="U554" s="26">
        <v>9.641317522280026</v>
      </c>
      <c r="V554" s="2">
        <v>328.09352554786796</v>
      </c>
      <c r="W554" s="27">
        <v>757.868787043277</v>
      </c>
      <c r="X554" s="28">
        <v>70.73708769567016</v>
      </c>
      <c r="Y554" s="4">
        <v>828.6058747389473</v>
      </c>
    </row>
    <row r="555" spans="1:25" ht="15">
      <c r="A555" s="36">
        <v>2016</v>
      </c>
      <c r="B555" s="37">
        <v>5</v>
      </c>
      <c r="C555" s="37" t="s">
        <v>71</v>
      </c>
      <c r="D555" s="37" t="s">
        <v>84</v>
      </c>
      <c r="E555" s="34" t="s">
        <v>238</v>
      </c>
      <c r="F555" s="37" t="s">
        <v>73</v>
      </c>
      <c r="G555" s="38" t="s">
        <v>90</v>
      </c>
      <c r="H555" s="25">
        <v>9.16846139761399</v>
      </c>
      <c r="I555" s="26">
        <v>0</v>
      </c>
      <c r="J555" s="2">
        <v>9.16846139761399</v>
      </c>
      <c r="K555" s="25">
        <v>4.9572758323973884</v>
      </c>
      <c r="L555" s="26">
        <v>0.4855923140300318</v>
      </c>
      <c r="M555" s="2">
        <v>5.44286814642742</v>
      </c>
      <c r="N555" s="25">
        <v>8.368034563174836</v>
      </c>
      <c r="O555" s="26">
        <v>7.649529835092269</v>
      </c>
      <c r="P555" s="26">
        <v>1.3573077393292812</v>
      </c>
      <c r="Q555" s="26">
        <v>0.7689829647920856</v>
      </c>
      <c r="R555" s="26">
        <v>3.9329287789491714</v>
      </c>
      <c r="S555" s="26">
        <v>5.233734281098909</v>
      </c>
      <c r="T555" s="26">
        <v>18.43709129459768</v>
      </c>
      <c r="U555" s="26">
        <v>1.2609634079088499</v>
      </c>
      <c r="V555" s="2">
        <v>47.00585267648681</v>
      </c>
      <c r="W555" s="27">
        <v>61.61718222052822</v>
      </c>
      <c r="X555" s="28">
        <v>5.7512636998664375</v>
      </c>
      <c r="Y555" s="4">
        <v>67.36844592039466</v>
      </c>
    </row>
    <row r="556" spans="1:25" ht="15">
      <c r="A556" s="36">
        <v>2016</v>
      </c>
      <c r="B556" s="37">
        <v>5</v>
      </c>
      <c r="C556" s="37" t="s">
        <v>71</v>
      </c>
      <c r="D556" s="37" t="s">
        <v>72</v>
      </c>
      <c r="E556" s="34" t="s">
        <v>239</v>
      </c>
      <c r="F556" s="37" t="s">
        <v>73</v>
      </c>
      <c r="G556" s="38" t="s">
        <v>91</v>
      </c>
      <c r="H556" s="25">
        <v>12.455889926990645</v>
      </c>
      <c r="I556" s="26">
        <v>4.5083086774683725</v>
      </c>
      <c r="J556" s="2">
        <v>16.964198604459018</v>
      </c>
      <c r="K556" s="25">
        <v>3.8094957978095634</v>
      </c>
      <c r="L556" s="26">
        <v>5.972467762494007</v>
      </c>
      <c r="M556" s="2">
        <v>9.78196356030357</v>
      </c>
      <c r="N556" s="25">
        <v>3.1343474218004417</v>
      </c>
      <c r="O556" s="26">
        <v>22.337131580985606</v>
      </c>
      <c r="P556" s="26">
        <v>2.120400181264191</v>
      </c>
      <c r="Q556" s="26">
        <v>1.68724740752459</v>
      </c>
      <c r="R556" s="26">
        <v>7.089983297240456</v>
      </c>
      <c r="S556" s="26">
        <v>10.435596027266877</v>
      </c>
      <c r="T556" s="26">
        <v>41.6187737568096</v>
      </c>
      <c r="U556" s="26">
        <v>1.8816485289132614</v>
      </c>
      <c r="V556" s="2">
        <v>90.29990262373904</v>
      </c>
      <c r="W556" s="27">
        <v>117.04606478850164</v>
      </c>
      <c r="X556" s="28">
        <v>10.924925405425693</v>
      </c>
      <c r="Y556" s="4">
        <v>127.97099019392734</v>
      </c>
    </row>
    <row r="557" spans="1:25" ht="15">
      <c r="A557" s="36">
        <v>2016</v>
      </c>
      <c r="B557" s="37">
        <v>5</v>
      </c>
      <c r="C557" s="37" t="s">
        <v>71</v>
      </c>
      <c r="D557" s="37" t="s">
        <v>72</v>
      </c>
      <c r="E557" s="34" t="s">
        <v>240</v>
      </c>
      <c r="F557" s="37" t="s">
        <v>73</v>
      </c>
      <c r="G557" s="38" t="s">
        <v>92</v>
      </c>
      <c r="H557" s="25">
        <v>47.9431817655267</v>
      </c>
      <c r="I557" s="26">
        <v>0.5396203283375485</v>
      </c>
      <c r="J557" s="2">
        <v>48.48280209386425</v>
      </c>
      <c r="K557" s="25">
        <v>76.42241015622984</v>
      </c>
      <c r="L557" s="26">
        <v>42.19432537477775</v>
      </c>
      <c r="M557" s="2">
        <v>118.61673553100759</v>
      </c>
      <c r="N557" s="25">
        <v>23.753061032005224</v>
      </c>
      <c r="O557" s="26">
        <v>126.91906308116548</v>
      </c>
      <c r="P557" s="26">
        <v>15.144340234697175</v>
      </c>
      <c r="Q557" s="26">
        <v>16.085812445761132</v>
      </c>
      <c r="R557" s="26">
        <v>53.14173732272336</v>
      </c>
      <c r="S557" s="26">
        <v>44.0049852499159</v>
      </c>
      <c r="T557" s="26">
        <v>34.12216449717509</v>
      </c>
      <c r="U557" s="26">
        <v>14.028687504088449</v>
      </c>
      <c r="V557" s="2">
        <v>327.1809176878998</v>
      </c>
      <c r="W557" s="27">
        <v>494.28045531277166</v>
      </c>
      <c r="X557" s="28">
        <v>46.135193689687995</v>
      </c>
      <c r="Y557" s="4">
        <v>540.4156490024596</v>
      </c>
    </row>
    <row r="558" spans="1:25" ht="15">
      <c r="A558" s="36">
        <v>2016</v>
      </c>
      <c r="B558" s="37">
        <v>5</v>
      </c>
      <c r="C558" s="37" t="s">
        <v>93</v>
      </c>
      <c r="D558" s="37" t="s">
        <v>94</v>
      </c>
      <c r="E558" s="34" t="s">
        <v>241</v>
      </c>
      <c r="F558" s="37" t="s">
        <v>95</v>
      </c>
      <c r="G558" s="38" t="s">
        <v>96</v>
      </c>
      <c r="H558" s="25">
        <v>4.22866077471953</v>
      </c>
      <c r="I558" s="26">
        <v>0</v>
      </c>
      <c r="J558" s="2">
        <v>4.22866077471953</v>
      </c>
      <c r="K558" s="25">
        <v>0.4623059587279506</v>
      </c>
      <c r="L558" s="26">
        <v>1.3533571219155882</v>
      </c>
      <c r="M558" s="2">
        <v>1.8156630806435388</v>
      </c>
      <c r="N558" s="25">
        <v>1.7594688960134206</v>
      </c>
      <c r="O558" s="26">
        <v>1.0685189278001057</v>
      </c>
      <c r="P558" s="26">
        <v>0.245228336005962</v>
      </c>
      <c r="Q558" s="26">
        <v>0.20342476905013834</v>
      </c>
      <c r="R558" s="26">
        <v>1.6390178959919164</v>
      </c>
      <c r="S558" s="26">
        <v>1.5563109533903312</v>
      </c>
      <c r="T558" s="26">
        <v>7.387577166344399</v>
      </c>
      <c r="U558" s="26">
        <v>0.26864362137726017</v>
      </c>
      <c r="V558" s="2">
        <v>14.127373026989826</v>
      </c>
      <c r="W558" s="27">
        <v>20.171696882352894</v>
      </c>
      <c r="X558" s="28">
        <v>1.8827918479395307</v>
      </c>
      <c r="Y558" s="4">
        <v>22.054488730292423</v>
      </c>
    </row>
    <row r="559" spans="1:25" ht="15">
      <c r="A559" s="36">
        <v>2016</v>
      </c>
      <c r="B559" s="37">
        <v>5</v>
      </c>
      <c r="C559" s="37" t="s">
        <v>93</v>
      </c>
      <c r="D559" s="37" t="s">
        <v>97</v>
      </c>
      <c r="E559" s="34" t="s">
        <v>242</v>
      </c>
      <c r="F559" s="37" t="s">
        <v>95</v>
      </c>
      <c r="G559" s="38" t="s">
        <v>98</v>
      </c>
      <c r="H559" s="25">
        <v>24.96614807528536</v>
      </c>
      <c r="I559" s="26">
        <v>0</v>
      </c>
      <c r="J559" s="2">
        <v>24.96614807528536</v>
      </c>
      <c r="K559" s="25">
        <v>0.9442851415334595</v>
      </c>
      <c r="L559" s="26">
        <v>5.544473437080184</v>
      </c>
      <c r="M559" s="2">
        <v>6.488758578613643</v>
      </c>
      <c r="N559" s="25">
        <v>12.907068705417085</v>
      </c>
      <c r="O559" s="26">
        <v>4.116483225266409</v>
      </c>
      <c r="P559" s="26">
        <v>1.1622451660743671</v>
      </c>
      <c r="Q559" s="26">
        <v>1.184009583033821</v>
      </c>
      <c r="R559" s="26">
        <v>6.259899949691255</v>
      </c>
      <c r="S559" s="26">
        <v>4.447629316384349</v>
      </c>
      <c r="T559" s="26">
        <v>6.9226247482355</v>
      </c>
      <c r="U559" s="26">
        <v>1.1883762228345083</v>
      </c>
      <c r="V559" s="2">
        <v>38.186127118449164</v>
      </c>
      <c r="W559" s="27">
        <v>69.64103377234817</v>
      </c>
      <c r="X559" s="28">
        <v>6.500118355129159</v>
      </c>
      <c r="Y559" s="4">
        <v>76.14115212747733</v>
      </c>
    </row>
    <row r="560" spans="1:25" ht="15">
      <c r="A560" s="36">
        <v>2016</v>
      </c>
      <c r="B560" s="37">
        <v>5</v>
      </c>
      <c r="C560" s="37" t="s">
        <v>93</v>
      </c>
      <c r="D560" s="37" t="s">
        <v>97</v>
      </c>
      <c r="E560" s="34" t="s">
        <v>243</v>
      </c>
      <c r="F560" s="37" t="s">
        <v>95</v>
      </c>
      <c r="G560" s="38" t="s">
        <v>99</v>
      </c>
      <c r="H560" s="25">
        <v>11.809152581502222</v>
      </c>
      <c r="I560" s="26">
        <v>0</v>
      </c>
      <c r="J560" s="2">
        <v>11.809152581502222</v>
      </c>
      <c r="K560" s="25">
        <v>1.2810380665147454</v>
      </c>
      <c r="L560" s="26">
        <v>3.445818322101048</v>
      </c>
      <c r="M560" s="2">
        <v>4.7268563886157935</v>
      </c>
      <c r="N560" s="25">
        <v>1.4276802951838343</v>
      </c>
      <c r="O560" s="26">
        <v>4.657083055247377</v>
      </c>
      <c r="P560" s="26">
        <v>1.6532028902860763</v>
      </c>
      <c r="Q560" s="26">
        <v>1.9824629996987972</v>
      </c>
      <c r="R560" s="26">
        <v>8.802576011046419</v>
      </c>
      <c r="S560" s="26">
        <v>4.922352358908813</v>
      </c>
      <c r="T560" s="26">
        <v>13.558543581382802</v>
      </c>
      <c r="U560" s="26">
        <v>1.8961849083865456</v>
      </c>
      <c r="V560" s="2">
        <v>38.89783511571998</v>
      </c>
      <c r="W560" s="27">
        <v>55.43384408583799</v>
      </c>
      <c r="X560" s="28">
        <v>5.1741010416374325</v>
      </c>
      <c r="Y560" s="4">
        <v>60.607945127475425</v>
      </c>
    </row>
    <row r="561" spans="1:25" ht="15">
      <c r="A561" s="36">
        <v>2016</v>
      </c>
      <c r="B561" s="37">
        <v>5</v>
      </c>
      <c r="C561" s="37" t="s">
        <v>93</v>
      </c>
      <c r="D561" s="37" t="s">
        <v>97</v>
      </c>
      <c r="E561" s="34" t="s">
        <v>244</v>
      </c>
      <c r="F561" s="37" t="s">
        <v>95</v>
      </c>
      <c r="G561" s="38" t="s">
        <v>100</v>
      </c>
      <c r="H561" s="25">
        <v>8.683300483385482</v>
      </c>
      <c r="I561" s="26">
        <v>35.1908006325183</v>
      </c>
      <c r="J561" s="2">
        <v>43.87410111590378</v>
      </c>
      <c r="K561" s="25">
        <v>2.17685195126109</v>
      </c>
      <c r="L561" s="26">
        <v>3.197097753966824</v>
      </c>
      <c r="M561" s="2">
        <v>5.373949705227914</v>
      </c>
      <c r="N561" s="25">
        <v>1.345323520117601</v>
      </c>
      <c r="O561" s="26">
        <v>7.0984963371187515</v>
      </c>
      <c r="P561" s="26">
        <v>2.2198027593836325</v>
      </c>
      <c r="Q561" s="26">
        <v>1.872941805516475</v>
      </c>
      <c r="R561" s="26">
        <v>8.937464031896784</v>
      </c>
      <c r="S561" s="26">
        <v>9.081934685872307</v>
      </c>
      <c r="T561" s="26">
        <v>14.032653420104056</v>
      </c>
      <c r="U561" s="26">
        <v>3.023498947975943</v>
      </c>
      <c r="V561" s="2">
        <v>47.609360395054225</v>
      </c>
      <c r="W561" s="27">
        <v>96.85741121618591</v>
      </c>
      <c r="X561" s="28">
        <v>9.040396637993604</v>
      </c>
      <c r="Y561" s="4">
        <v>105.89780785417952</v>
      </c>
    </row>
    <row r="562" spans="1:25" ht="15">
      <c r="A562" s="36">
        <v>2016</v>
      </c>
      <c r="B562" s="37">
        <v>5</v>
      </c>
      <c r="C562" s="37" t="s">
        <v>93</v>
      </c>
      <c r="D562" s="37" t="s">
        <v>97</v>
      </c>
      <c r="E562" s="34" t="s">
        <v>245</v>
      </c>
      <c r="F562" s="37" t="s">
        <v>95</v>
      </c>
      <c r="G562" s="38" t="s">
        <v>101</v>
      </c>
      <c r="H562" s="25">
        <v>22.979761330308</v>
      </c>
      <c r="I562" s="26">
        <v>1.3198307486121017</v>
      </c>
      <c r="J562" s="2">
        <v>24.299592078920103</v>
      </c>
      <c r="K562" s="25">
        <v>3.0558629996850146</v>
      </c>
      <c r="L562" s="26">
        <v>3.70788092786218</v>
      </c>
      <c r="M562" s="2">
        <v>6.7637439275471944</v>
      </c>
      <c r="N562" s="25">
        <v>3.3287821092714585</v>
      </c>
      <c r="O562" s="26">
        <v>5.935853102570552</v>
      </c>
      <c r="P562" s="26">
        <v>1.5146294035470367</v>
      </c>
      <c r="Q562" s="26">
        <v>1.424850622733132</v>
      </c>
      <c r="R562" s="26">
        <v>6.384407669305897</v>
      </c>
      <c r="S562" s="26">
        <v>6.067160941929063</v>
      </c>
      <c r="T562" s="26">
        <v>22.595813668378952</v>
      </c>
      <c r="U562" s="26">
        <v>1.3756906827831745</v>
      </c>
      <c r="V562" s="2">
        <v>48.62437434959926</v>
      </c>
      <c r="W562" s="27">
        <v>79.68771035606656</v>
      </c>
      <c r="X562" s="28">
        <v>7.437876419423605</v>
      </c>
      <c r="Y562" s="4">
        <v>87.12558677549016</v>
      </c>
    </row>
    <row r="563" spans="1:25" ht="15">
      <c r="A563" s="36">
        <v>2016</v>
      </c>
      <c r="B563" s="37">
        <v>5</v>
      </c>
      <c r="C563" s="37" t="s">
        <v>93</v>
      </c>
      <c r="D563" s="37" t="s">
        <v>94</v>
      </c>
      <c r="E563" s="34" t="s">
        <v>246</v>
      </c>
      <c r="F563" s="37" t="s">
        <v>95</v>
      </c>
      <c r="G563" s="38" t="s">
        <v>102</v>
      </c>
      <c r="H563" s="25">
        <v>22.463698754755622</v>
      </c>
      <c r="I563" s="26">
        <v>16.089807692327025</v>
      </c>
      <c r="J563" s="2">
        <v>38.55350644708265</v>
      </c>
      <c r="K563" s="25">
        <v>1.9446857571487155</v>
      </c>
      <c r="L563" s="26">
        <v>9.296411350392178</v>
      </c>
      <c r="M563" s="2">
        <v>11.241097107540893</v>
      </c>
      <c r="N563" s="25">
        <v>1.5879427969052047</v>
      </c>
      <c r="O563" s="26">
        <v>24.319822180590354</v>
      </c>
      <c r="P563" s="26">
        <v>4.234462977951336</v>
      </c>
      <c r="Q563" s="26">
        <v>3.244617846495824</v>
      </c>
      <c r="R563" s="26">
        <v>16.01913047666944</v>
      </c>
      <c r="S563" s="26">
        <v>13.16366439692432</v>
      </c>
      <c r="T563" s="26">
        <v>28.973748064029046</v>
      </c>
      <c r="U563" s="26">
        <v>3.510703864978917</v>
      </c>
      <c r="V563" s="2">
        <v>95.04859222387627</v>
      </c>
      <c r="W563" s="27">
        <v>144.84319577849982</v>
      </c>
      <c r="X563" s="28">
        <v>13.51938279070921</v>
      </c>
      <c r="Y563" s="4">
        <v>158.36257856920903</v>
      </c>
    </row>
    <row r="564" spans="1:25" ht="15">
      <c r="A564" s="36">
        <v>2016</v>
      </c>
      <c r="B564" s="37">
        <v>5</v>
      </c>
      <c r="C564" s="37" t="s">
        <v>93</v>
      </c>
      <c r="D564" s="37" t="s">
        <v>94</v>
      </c>
      <c r="E564" s="34" t="s">
        <v>247</v>
      </c>
      <c r="F564" s="37" t="s">
        <v>95</v>
      </c>
      <c r="G564" s="38" t="s">
        <v>103</v>
      </c>
      <c r="H564" s="25">
        <v>71.49339962971877</v>
      </c>
      <c r="I564" s="26">
        <v>0.7287565967036045</v>
      </c>
      <c r="J564" s="2">
        <v>72.22215622642237</v>
      </c>
      <c r="K564" s="25">
        <v>5.7212870152959905</v>
      </c>
      <c r="L564" s="26">
        <v>13.911629986659543</v>
      </c>
      <c r="M564" s="2">
        <v>19.632917001955533</v>
      </c>
      <c r="N564" s="25">
        <v>10.658537509896805</v>
      </c>
      <c r="O564" s="26">
        <v>38.90607053779042</v>
      </c>
      <c r="P564" s="26">
        <v>6.9192558705127825</v>
      </c>
      <c r="Q564" s="26">
        <v>5.936018427792657</v>
      </c>
      <c r="R564" s="26">
        <v>22.071414266138987</v>
      </c>
      <c r="S564" s="26">
        <v>16.680518134594966</v>
      </c>
      <c r="T564" s="26">
        <v>26.075215702679607</v>
      </c>
      <c r="U564" s="26">
        <v>5.981617252550905</v>
      </c>
      <c r="V564" s="2">
        <v>133.2209383202968</v>
      </c>
      <c r="W564" s="27">
        <v>225.0760115486747</v>
      </c>
      <c r="X564" s="28">
        <v>21.00807990615637</v>
      </c>
      <c r="Y564" s="4">
        <v>246.08409145483108</v>
      </c>
    </row>
    <row r="565" spans="1:25" ht="15">
      <c r="A565" s="36">
        <v>2016</v>
      </c>
      <c r="B565" s="37">
        <v>5</v>
      </c>
      <c r="C565" s="37" t="s">
        <v>93</v>
      </c>
      <c r="D565" s="37" t="s">
        <v>97</v>
      </c>
      <c r="E565" s="34" t="s">
        <v>248</v>
      </c>
      <c r="F565" s="37" t="s">
        <v>95</v>
      </c>
      <c r="G565" s="38" t="s">
        <v>104</v>
      </c>
      <c r="H565" s="25">
        <v>62.51379474460984</v>
      </c>
      <c r="I565" s="26">
        <v>0</v>
      </c>
      <c r="J565" s="2">
        <v>62.51379474460984</v>
      </c>
      <c r="K565" s="25">
        <v>7.562907174938499</v>
      </c>
      <c r="L565" s="26">
        <v>6.74098864222631</v>
      </c>
      <c r="M565" s="2">
        <v>14.30389581716481</v>
      </c>
      <c r="N565" s="25">
        <v>3.9669067075868973</v>
      </c>
      <c r="O565" s="26">
        <v>10.843189241100324</v>
      </c>
      <c r="P565" s="26">
        <v>3.1052437204083376</v>
      </c>
      <c r="Q565" s="26">
        <v>2.2898314194723643</v>
      </c>
      <c r="R565" s="26">
        <v>15.253718992954305</v>
      </c>
      <c r="S565" s="26">
        <v>10.153755814385859</v>
      </c>
      <c r="T565" s="26">
        <v>27.637298811069744</v>
      </c>
      <c r="U565" s="26">
        <v>4.159325152419977</v>
      </c>
      <c r="V565" s="2">
        <v>77.4047905104313</v>
      </c>
      <c r="W565" s="27">
        <v>154.22248107220594</v>
      </c>
      <c r="X565" s="28">
        <v>14.394698536258932</v>
      </c>
      <c r="Y565" s="4">
        <v>168.61717960846488</v>
      </c>
    </row>
    <row r="566" spans="1:25" ht="15">
      <c r="A566" s="36">
        <v>2016</v>
      </c>
      <c r="B566" s="37">
        <v>5</v>
      </c>
      <c r="C566" s="37" t="s">
        <v>93</v>
      </c>
      <c r="D566" s="37" t="s">
        <v>94</v>
      </c>
      <c r="E566" s="34" t="s">
        <v>249</v>
      </c>
      <c r="F566" s="37" t="s">
        <v>95</v>
      </c>
      <c r="G566" s="38" t="s">
        <v>105</v>
      </c>
      <c r="H566" s="25">
        <v>30.996780717724683</v>
      </c>
      <c r="I566" s="26">
        <v>6.07534603999121</v>
      </c>
      <c r="J566" s="2">
        <v>37.07212675771589</v>
      </c>
      <c r="K566" s="25">
        <v>1.2298586234099973</v>
      </c>
      <c r="L566" s="26">
        <v>15.401674811921021</v>
      </c>
      <c r="M566" s="2">
        <v>16.63153343533102</v>
      </c>
      <c r="N566" s="25">
        <v>3.338773506632619</v>
      </c>
      <c r="O566" s="26">
        <v>24.135838243805516</v>
      </c>
      <c r="P566" s="26">
        <v>5.186488417528919</v>
      </c>
      <c r="Q566" s="26">
        <v>5.335823530739516</v>
      </c>
      <c r="R566" s="26">
        <v>22.624936996287506</v>
      </c>
      <c r="S566" s="26">
        <v>14.252041119493065</v>
      </c>
      <c r="T566" s="26">
        <v>40.896202178038976</v>
      </c>
      <c r="U566" s="26">
        <v>5.618707403920172</v>
      </c>
      <c r="V566" s="2">
        <v>121.38178713633037</v>
      </c>
      <c r="W566" s="27">
        <v>175.0854473293773</v>
      </c>
      <c r="X566" s="28">
        <v>16.342170899409307</v>
      </c>
      <c r="Y566" s="4">
        <v>191.4276182287866</v>
      </c>
    </row>
    <row r="567" spans="1:25" ht="15">
      <c r="A567" s="36">
        <v>2016</v>
      </c>
      <c r="B567" s="37">
        <v>5</v>
      </c>
      <c r="C567" s="37" t="s">
        <v>93</v>
      </c>
      <c r="D567" s="37" t="s">
        <v>97</v>
      </c>
      <c r="E567" s="34" t="s">
        <v>250</v>
      </c>
      <c r="F567" s="37" t="s">
        <v>95</v>
      </c>
      <c r="G567" s="38" t="s">
        <v>106</v>
      </c>
      <c r="H567" s="25">
        <v>7.738979469272942</v>
      </c>
      <c r="I567" s="26">
        <v>0</v>
      </c>
      <c r="J567" s="2">
        <v>7.738979469272942</v>
      </c>
      <c r="K567" s="25">
        <v>0.4481034044124198</v>
      </c>
      <c r="L567" s="26">
        <v>3.0881871671966277</v>
      </c>
      <c r="M567" s="2">
        <v>3.5362905716090474</v>
      </c>
      <c r="N567" s="25">
        <v>7.673118989212615</v>
      </c>
      <c r="O567" s="26">
        <v>6.334031924776929</v>
      </c>
      <c r="P567" s="26">
        <v>0.7889804621994548</v>
      </c>
      <c r="Q567" s="26">
        <v>0.5682885600530281</v>
      </c>
      <c r="R567" s="26">
        <v>3.6165977212622806</v>
      </c>
      <c r="S567" s="26">
        <v>3.0410958017862746</v>
      </c>
      <c r="T567" s="26">
        <v>7.783699661545543</v>
      </c>
      <c r="U567" s="26">
        <v>0.8552241578262008</v>
      </c>
      <c r="V567" s="2">
        <v>30.659263053354483</v>
      </c>
      <c r="W567" s="27">
        <v>41.93453309423647</v>
      </c>
      <c r="X567" s="28">
        <v>3.914104900597379</v>
      </c>
      <c r="Y567" s="4">
        <v>45.84863799483385</v>
      </c>
    </row>
    <row r="568" spans="1:25" ht="15">
      <c r="A568" s="36">
        <v>2016</v>
      </c>
      <c r="B568" s="37">
        <v>5</v>
      </c>
      <c r="C568" s="37" t="s">
        <v>93</v>
      </c>
      <c r="D568" s="37" t="s">
        <v>97</v>
      </c>
      <c r="E568" s="34" t="s">
        <v>251</v>
      </c>
      <c r="F568" s="37" t="s">
        <v>95</v>
      </c>
      <c r="G568" s="38" t="s">
        <v>107</v>
      </c>
      <c r="H568" s="25">
        <v>12.748043181122553</v>
      </c>
      <c r="I568" s="26">
        <v>0.2581371504005805</v>
      </c>
      <c r="J568" s="2">
        <v>13.006180331523133</v>
      </c>
      <c r="K568" s="25">
        <v>1.2974131766362436</v>
      </c>
      <c r="L568" s="26">
        <v>3.1818629695463128</v>
      </c>
      <c r="M568" s="2">
        <v>4.479276146182556</v>
      </c>
      <c r="N568" s="25">
        <v>1.1810522644036063</v>
      </c>
      <c r="O568" s="26">
        <v>3.408427409852164</v>
      </c>
      <c r="P568" s="26">
        <v>1.2707700091799055</v>
      </c>
      <c r="Q568" s="26">
        <v>1.0641761897647337</v>
      </c>
      <c r="R568" s="26">
        <v>7.594141647556794</v>
      </c>
      <c r="S568" s="26">
        <v>4.163635143862189</v>
      </c>
      <c r="T568" s="26">
        <v>14.192315945174068</v>
      </c>
      <c r="U568" s="26">
        <v>1.559866146513539</v>
      </c>
      <c r="V568" s="2">
        <v>34.43239218324629</v>
      </c>
      <c r="W568" s="27">
        <v>51.91784866095198</v>
      </c>
      <c r="X568" s="28">
        <v>4.845913195546831</v>
      </c>
      <c r="Y568" s="4">
        <v>56.76376185649881</v>
      </c>
    </row>
    <row r="569" spans="1:25" ht="15">
      <c r="A569" s="36">
        <v>2016</v>
      </c>
      <c r="B569" s="37">
        <v>5</v>
      </c>
      <c r="C569" s="37" t="s">
        <v>93</v>
      </c>
      <c r="D569" s="37" t="s">
        <v>97</v>
      </c>
      <c r="E569" s="34" t="s">
        <v>252</v>
      </c>
      <c r="F569" s="37" t="s">
        <v>95</v>
      </c>
      <c r="G569" s="38" t="s">
        <v>108</v>
      </c>
      <c r="H569" s="25">
        <v>19.3822245551674</v>
      </c>
      <c r="I569" s="26">
        <v>0.7721538267931329</v>
      </c>
      <c r="J569" s="2">
        <v>20.154378381960534</v>
      </c>
      <c r="K569" s="25">
        <v>0.5147826988575278</v>
      </c>
      <c r="L569" s="26">
        <v>6.936789853867506</v>
      </c>
      <c r="M569" s="2">
        <v>7.451572552725033</v>
      </c>
      <c r="N569" s="25">
        <v>1.8757362295169133</v>
      </c>
      <c r="O569" s="26">
        <v>9.021696151872415</v>
      </c>
      <c r="P569" s="26">
        <v>3.008754670805201</v>
      </c>
      <c r="Q569" s="26">
        <v>7.205283293831033</v>
      </c>
      <c r="R569" s="26">
        <v>14.99722464000272</v>
      </c>
      <c r="S569" s="26">
        <v>7.314415242565804</v>
      </c>
      <c r="T569" s="26">
        <v>11.401739159048848</v>
      </c>
      <c r="U569" s="26">
        <v>2.90811224296686</v>
      </c>
      <c r="V569" s="2">
        <v>57.729620866868146</v>
      </c>
      <c r="W569" s="27">
        <v>85.33557180155371</v>
      </c>
      <c r="X569" s="28">
        <v>7.965066006844195</v>
      </c>
      <c r="Y569" s="4">
        <v>93.30063780839791</v>
      </c>
    </row>
    <row r="570" spans="1:25" ht="15">
      <c r="A570" s="36">
        <v>2016</v>
      </c>
      <c r="B570" s="37">
        <v>5</v>
      </c>
      <c r="C570" s="37" t="s">
        <v>93</v>
      </c>
      <c r="D570" s="37" t="s">
        <v>97</v>
      </c>
      <c r="E570" s="34" t="s">
        <v>253</v>
      </c>
      <c r="F570" s="37" t="s">
        <v>95</v>
      </c>
      <c r="G570" s="38" t="s">
        <v>109</v>
      </c>
      <c r="H570" s="25">
        <v>5.17287091426145</v>
      </c>
      <c r="I570" s="26">
        <v>0.05714558181629137</v>
      </c>
      <c r="J570" s="2">
        <v>5.2300164960777416</v>
      </c>
      <c r="K570" s="25">
        <v>0.49743978282122336</v>
      </c>
      <c r="L570" s="26">
        <v>2.2884343202330446</v>
      </c>
      <c r="M570" s="2">
        <v>2.785874103054268</v>
      </c>
      <c r="N570" s="25">
        <v>1.2755643770099918</v>
      </c>
      <c r="O570" s="26">
        <v>3.5081651254687474</v>
      </c>
      <c r="P570" s="26">
        <v>0.5825820204956896</v>
      </c>
      <c r="Q570" s="26">
        <v>0.256165811302942</v>
      </c>
      <c r="R570" s="26">
        <v>4.433860889129046</v>
      </c>
      <c r="S570" s="26">
        <v>2.612586927596592</v>
      </c>
      <c r="T570" s="26">
        <v>11.368917308986399</v>
      </c>
      <c r="U570" s="26">
        <v>0.42697929366026766</v>
      </c>
      <c r="V570" s="2">
        <v>24.46340607728124</v>
      </c>
      <c r="W570" s="27">
        <v>32.47929667641325</v>
      </c>
      <c r="X570" s="28">
        <v>3.03157153123176</v>
      </c>
      <c r="Y570" s="4">
        <v>35.51086820764501</v>
      </c>
    </row>
    <row r="571" spans="1:25" ht="15">
      <c r="A571" s="36">
        <v>2016</v>
      </c>
      <c r="B571" s="37">
        <v>5</v>
      </c>
      <c r="C571" s="37" t="s">
        <v>93</v>
      </c>
      <c r="D571" s="37" t="s">
        <v>94</v>
      </c>
      <c r="E571" s="34" t="s">
        <v>254</v>
      </c>
      <c r="F571" s="37" t="s">
        <v>95</v>
      </c>
      <c r="G571" s="38" t="s">
        <v>110</v>
      </c>
      <c r="H571" s="25">
        <v>14.122929825421295</v>
      </c>
      <c r="I571" s="26">
        <v>0</v>
      </c>
      <c r="J571" s="2">
        <v>14.122929825421297</v>
      </c>
      <c r="K571" s="25">
        <v>3.2282569737454136</v>
      </c>
      <c r="L571" s="26">
        <v>2.380058181561331</v>
      </c>
      <c r="M571" s="2">
        <v>5.6083151553067445</v>
      </c>
      <c r="N571" s="25">
        <v>1.6369611923794283</v>
      </c>
      <c r="O571" s="26">
        <v>5.567778878903103</v>
      </c>
      <c r="P571" s="26">
        <v>1.643824041483433</v>
      </c>
      <c r="Q571" s="26">
        <v>1.421668335792522</v>
      </c>
      <c r="R571" s="26">
        <v>5.9871446881171595</v>
      </c>
      <c r="S571" s="26">
        <v>5.600838986185631</v>
      </c>
      <c r="T571" s="26">
        <v>22.489689643850262</v>
      </c>
      <c r="U571" s="26">
        <v>1.2880628960645981</v>
      </c>
      <c r="V571" s="2">
        <v>45.633327901153706</v>
      </c>
      <c r="W571" s="27">
        <v>65.36457288188174</v>
      </c>
      <c r="X571" s="28">
        <v>6.10101717614024</v>
      </c>
      <c r="Y571" s="4">
        <v>71.46559005802199</v>
      </c>
    </row>
    <row r="572" spans="1:25" ht="15">
      <c r="A572" s="36">
        <v>2016</v>
      </c>
      <c r="B572" s="37">
        <v>5</v>
      </c>
      <c r="C572" s="37" t="s">
        <v>93</v>
      </c>
      <c r="D572" s="37" t="s">
        <v>97</v>
      </c>
      <c r="E572" s="34" t="s">
        <v>255</v>
      </c>
      <c r="F572" s="37" t="s">
        <v>95</v>
      </c>
      <c r="G572" s="38" t="s">
        <v>111</v>
      </c>
      <c r="H572" s="25">
        <v>15.088737882691307</v>
      </c>
      <c r="I572" s="26">
        <v>0.9883644448221478</v>
      </c>
      <c r="J572" s="2">
        <v>16.077102327513455</v>
      </c>
      <c r="K572" s="25">
        <v>1.064251424317061</v>
      </c>
      <c r="L572" s="26">
        <v>5.269734093956772</v>
      </c>
      <c r="M572" s="2">
        <v>6.333985518273833</v>
      </c>
      <c r="N572" s="25">
        <v>1.2429081106453397</v>
      </c>
      <c r="O572" s="26">
        <v>4.917402885147453</v>
      </c>
      <c r="P572" s="26">
        <v>2.412376505552047</v>
      </c>
      <c r="Q572" s="26">
        <v>2.08453608620449</v>
      </c>
      <c r="R572" s="26">
        <v>11.770837056388324</v>
      </c>
      <c r="S572" s="26">
        <v>6.247653432257733</v>
      </c>
      <c r="T572" s="26">
        <v>19.636286502390178</v>
      </c>
      <c r="U572" s="26">
        <v>1.930131984376307</v>
      </c>
      <c r="V572" s="2">
        <v>50.23922526200192</v>
      </c>
      <c r="W572" s="27">
        <v>72.6503131077892</v>
      </c>
      <c r="X572" s="28">
        <v>6.7810530831725275</v>
      </c>
      <c r="Y572" s="4">
        <v>79.43136619096173</v>
      </c>
    </row>
    <row r="573" spans="1:25" ht="15">
      <c r="A573" s="36">
        <v>2016</v>
      </c>
      <c r="B573" s="37">
        <v>5</v>
      </c>
      <c r="C573" s="37" t="s">
        <v>93</v>
      </c>
      <c r="D573" s="37" t="s">
        <v>97</v>
      </c>
      <c r="E573" s="34" t="s">
        <v>256</v>
      </c>
      <c r="F573" s="37" t="s">
        <v>95</v>
      </c>
      <c r="G573" s="38" t="s">
        <v>112</v>
      </c>
      <c r="H573" s="25">
        <v>14.625059740570693</v>
      </c>
      <c r="I573" s="26">
        <v>0</v>
      </c>
      <c r="J573" s="2">
        <v>14.625059740570693</v>
      </c>
      <c r="K573" s="25">
        <v>2.172812408093284</v>
      </c>
      <c r="L573" s="26">
        <v>11.81002013058533</v>
      </c>
      <c r="M573" s="2">
        <v>13.982832538678615</v>
      </c>
      <c r="N573" s="25">
        <v>1.9866353892152424</v>
      </c>
      <c r="O573" s="26">
        <v>32.99866818529104</v>
      </c>
      <c r="P573" s="26">
        <v>3.8997575264666575</v>
      </c>
      <c r="Q573" s="26">
        <v>2.3056504842233836</v>
      </c>
      <c r="R573" s="26">
        <v>32.81354756963983</v>
      </c>
      <c r="S573" s="26">
        <v>13.740968691145987</v>
      </c>
      <c r="T573" s="26">
        <v>43.31997061354052</v>
      </c>
      <c r="U573" s="26">
        <v>2.471168262685928</v>
      </c>
      <c r="V573" s="2">
        <v>133.5286395341424</v>
      </c>
      <c r="W573" s="27">
        <v>162.1365318133917</v>
      </c>
      <c r="X573" s="28">
        <v>15.133655758611821</v>
      </c>
      <c r="Y573" s="4">
        <v>177.27018757200352</v>
      </c>
    </row>
    <row r="574" spans="1:25" ht="15">
      <c r="A574" s="36">
        <v>2016</v>
      </c>
      <c r="B574" s="37">
        <v>5</v>
      </c>
      <c r="C574" s="37" t="s">
        <v>93</v>
      </c>
      <c r="D574" s="37" t="s">
        <v>97</v>
      </c>
      <c r="E574" s="34" t="s">
        <v>257</v>
      </c>
      <c r="F574" s="37" t="s">
        <v>95</v>
      </c>
      <c r="G574" s="38" t="s">
        <v>113</v>
      </c>
      <c r="H574" s="25">
        <v>23.598395852727254</v>
      </c>
      <c r="I574" s="26">
        <v>1.1172981819477954</v>
      </c>
      <c r="J574" s="2">
        <v>24.71569403467505</v>
      </c>
      <c r="K574" s="25">
        <v>5.419144936291711</v>
      </c>
      <c r="L574" s="26">
        <v>17.181464236005855</v>
      </c>
      <c r="M574" s="2">
        <v>22.600609172297567</v>
      </c>
      <c r="N574" s="25">
        <v>10.658025082907038</v>
      </c>
      <c r="O574" s="26">
        <v>86.221485382163</v>
      </c>
      <c r="P574" s="26">
        <v>8.538336922111306</v>
      </c>
      <c r="Q574" s="26">
        <v>5.006986242993313</v>
      </c>
      <c r="R574" s="26">
        <v>47.51215296988027</v>
      </c>
      <c r="S574" s="26">
        <v>24.430842313304336</v>
      </c>
      <c r="T574" s="26">
        <v>29.364733154596752</v>
      </c>
      <c r="U574" s="26">
        <v>8.969595435345818</v>
      </c>
      <c r="V574" s="2">
        <v>220.68938639742632</v>
      </c>
      <c r="W574" s="27">
        <v>268.0056896043989</v>
      </c>
      <c r="X574" s="28">
        <v>25.015373016110626</v>
      </c>
      <c r="Y574" s="4">
        <v>293.02106262050955</v>
      </c>
    </row>
    <row r="575" spans="1:25" ht="15">
      <c r="A575" s="36">
        <v>2016</v>
      </c>
      <c r="B575" s="37">
        <v>5</v>
      </c>
      <c r="C575" s="37" t="s">
        <v>93</v>
      </c>
      <c r="D575" s="37" t="s">
        <v>97</v>
      </c>
      <c r="E575" s="34" t="s">
        <v>258</v>
      </c>
      <c r="F575" s="37" t="s">
        <v>95</v>
      </c>
      <c r="G575" s="38" t="s">
        <v>114</v>
      </c>
      <c r="H575" s="25">
        <v>17.914014472570113</v>
      </c>
      <c r="I575" s="26">
        <v>0.49827711297508515</v>
      </c>
      <c r="J575" s="2">
        <v>18.412291585545198</v>
      </c>
      <c r="K575" s="25">
        <v>3.9731303096676114</v>
      </c>
      <c r="L575" s="26">
        <v>8.388272896564668</v>
      </c>
      <c r="M575" s="2">
        <v>12.36140320623228</v>
      </c>
      <c r="N575" s="25">
        <v>6.6606503522219125</v>
      </c>
      <c r="O575" s="26">
        <v>32.90385817836933</v>
      </c>
      <c r="P575" s="26">
        <v>4.56841422162938</v>
      </c>
      <c r="Q575" s="26">
        <v>3.2643260501161824</v>
      </c>
      <c r="R575" s="26">
        <v>28.35169337937796</v>
      </c>
      <c r="S575" s="26">
        <v>12.439880583896516</v>
      </c>
      <c r="T575" s="26">
        <v>17.746727056323714</v>
      </c>
      <c r="U575" s="26">
        <v>3.9885358061381666</v>
      </c>
      <c r="V575" s="2">
        <v>109.91772478343212</v>
      </c>
      <c r="W575" s="27">
        <v>140.6914195752096</v>
      </c>
      <c r="X575" s="28">
        <v>13.131959083766446</v>
      </c>
      <c r="Y575" s="4">
        <v>153.82337865897605</v>
      </c>
    </row>
    <row r="576" spans="1:25" ht="15">
      <c r="A576" s="36">
        <v>2016</v>
      </c>
      <c r="B576" s="37">
        <v>5</v>
      </c>
      <c r="C576" s="37" t="s">
        <v>93</v>
      </c>
      <c r="D576" s="37" t="s">
        <v>94</v>
      </c>
      <c r="E576" s="34" t="s">
        <v>259</v>
      </c>
      <c r="F576" s="37" t="s">
        <v>95</v>
      </c>
      <c r="G576" s="38" t="s">
        <v>115</v>
      </c>
      <c r="H576" s="25">
        <v>14.895893948958028</v>
      </c>
      <c r="I576" s="26">
        <v>0</v>
      </c>
      <c r="J576" s="2">
        <v>14.895893948958028</v>
      </c>
      <c r="K576" s="25">
        <v>2.2021336662554605</v>
      </c>
      <c r="L576" s="26">
        <v>3.194854585061676</v>
      </c>
      <c r="M576" s="2">
        <v>5.396988251317136</v>
      </c>
      <c r="N576" s="25">
        <v>1.429983742361212</v>
      </c>
      <c r="O576" s="26">
        <v>4.455578393516188</v>
      </c>
      <c r="P576" s="26">
        <v>1.0179337506409272</v>
      </c>
      <c r="Q576" s="26">
        <v>0.8072902815892743</v>
      </c>
      <c r="R576" s="26">
        <v>4.558734314089505</v>
      </c>
      <c r="S576" s="26">
        <v>4.6333682676224095</v>
      </c>
      <c r="T576" s="26">
        <v>20.361492792838362</v>
      </c>
      <c r="U576" s="26">
        <v>0.9252762266470761</v>
      </c>
      <c r="V576" s="2">
        <v>38.187447894384654</v>
      </c>
      <c r="W576" s="27">
        <v>58.48033009465982</v>
      </c>
      <c r="X576" s="28">
        <v>5.458439498501915</v>
      </c>
      <c r="Y576" s="4">
        <v>63.93876959316174</v>
      </c>
    </row>
    <row r="577" spans="1:25" ht="15">
      <c r="A577" s="36">
        <v>2016</v>
      </c>
      <c r="B577" s="37">
        <v>5</v>
      </c>
      <c r="C577" s="37" t="s">
        <v>116</v>
      </c>
      <c r="D577" s="37" t="s">
        <v>117</v>
      </c>
      <c r="E577" s="34" t="s">
        <v>260</v>
      </c>
      <c r="F577" s="37" t="s">
        <v>118</v>
      </c>
      <c r="G577" s="38" t="s">
        <v>119</v>
      </c>
      <c r="H577" s="25">
        <v>66.57148324131501</v>
      </c>
      <c r="I577" s="26">
        <v>1.8570460937555708</v>
      </c>
      <c r="J577" s="2">
        <v>68.42852933507058</v>
      </c>
      <c r="K577" s="25">
        <v>3.458215160590273</v>
      </c>
      <c r="L577" s="26">
        <v>14.131939422463715</v>
      </c>
      <c r="M577" s="2">
        <v>17.590154583053987</v>
      </c>
      <c r="N577" s="25">
        <v>4.944105889824452</v>
      </c>
      <c r="O577" s="26">
        <v>23.547318491406195</v>
      </c>
      <c r="P577" s="26">
        <v>6.740223334867985</v>
      </c>
      <c r="Q577" s="26">
        <v>6.149554258420044</v>
      </c>
      <c r="R577" s="26">
        <v>35.20218732784382</v>
      </c>
      <c r="S577" s="26">
        <v>14.814449667192847</v>
      </c>
      <c r="T577" s="26">
        <v>18.833268058952275</v>
      </c>
      <c r="U577" s="26">
        <v>6.068629410238149</v>
      </c>
      <c r="V577" s="2">
        <v>116.2930066619998</v>
      </c>
      <c r="W577" s="27">
        <v>202.31169058012438</v>
      </c>
      <c r="X577" s="28">
        <v>18.883291620454283</v>
      </c>
      <c r="Y577" s="4">
        <v>221.19498220057866</v>
      </c>
    </row>
    <row r="578" spans="1:25" ht="15">
      <c r="A578" s="36">
        <v>2016</v>
      </c>
      <c r="B578" s="37">
        <v>5</v>
      </c>
      <c r="C578" s="37" t="s">
        <v>116</v>
      </c>
      <c r="D578" s="37" t="s">
        <v>120</v>
      </c>
      <c r="E578" s="34" t="s">
        <v>261</v>
      </c>
      <c r="F578" s="37" t="s">
        <v>118</v>
      </c>
      <c r="G578" s="38" t="s">
        <v>121</v>
      </c>
      <c r="H578" s="25">
        <v>7.480471715398956</v>
      </c>
      <c r="I578" s="26">
        <v>0</v>
      </c>
      <c r="J578" s="2">
        <v>7.480471715398956</v>
      </c>
      <c r="K578" s="25">
        <v>1.2281500876107507</v>
      </c>
      <c r="L578" s="26">
        <v>3.0218562452580295</v>
      </c>
      <c r="M578" s="2">
        <v>4.2500063328687805</v>
      </c>
      <c r="N578" s="25">
        <v>1.2606179731616662</v>
      </c>
      <c r="O578" s="26">
        <v>4.941361019591494</v>
      </c>
      <c r="P578" s="26">
        <v>1.4907297173989622</v>
      </c>
      <c r="Q578" s="26">
        <v>0.9713354472134688</v>
      </c>
      <c r="R578" s="26">
        <v>7.470651740450519</v>
      </c>
      <c r="S578" s="26">
        <v>4.154751427272743</v>
      </c>
      <c r="T578" s="26">
        <v>13.43916909673495</v>
      </c>
      <c r="U578" s="26">
        <v>1.103387449109763</v>
      </c>
      <c r="V578" s="2">
        <v>34.82998828932656</v>
      </c>
      <c r="W578" s="27">
        <v>46.56046633759429</v>
      </c>
      <c r="X578" s="28">
        <v>4.345886662724482</v>
      </c>
      <c r="Y578" s="4">
        <v>50.906353000318774</v>
      </c>
    </row>
    <row r="579" spans="1:25" ht="15">
      <c r="A579" s="36">
        <v>2016</v>
      </c>
      <c r="B579" s="37">
        <v>5</v>
      </c>
      <c r="C579" s="37" t="s">
        <v>116</v>
      </c>
      <c r="D579" s="37" t="s">
        <v>117</v>
      </c>
      <c r="E579" s="34" t="s">
        <v>262</v>
      </c>
      <c r="F579" s="37" t="s">
        <v>118</v>
      </c>
      <c r="G579" s="38" t="s">
        <v>122</v>
      </c>
      <c r="H579" s="25">
        <v>13.939791946173248</v>
      </c>
      <c r="I579" s="26">
        <v>0</v>
      </c>
      <c r="J579" s="2">
        <v>13.939791946173246</v>
      </c>
      <c r="K579" s="25">
        <v>1.6225427138021604</v>
      </c>
      <c r="L579" s="26">
        <v>3.5947733396784205</v>
      </c>
      <c r="M579" s="2">
        <v>5.217316053480581</v>
      </c>
      <c r="N579" s="25">
        <v>1.2839576773612644</v>
      </c>
      <c r="O579" s="26">
        <v>3.3411413374024748</v>
      </c>
      <c r="P579" s="26">
        <v>1.4350871287072164</v>
      </c>
      <c r="Q579" s="26">
        <v>1.4060626315565468</v>
      </c>
      <c r="R579" s="26">
        <v>7.606464865654637</v>
      </c>
      <c r="S579" s="26">
        <v>4.97900102636847</v>
      </c>
      <c r="T579" s="26">
        <v>19.09544566045658</v>
      </c>
      <c r="U579" s="26">
        <v>1.36015573550908</v>
      </c>
      <c r="V579" s="2">
        <v>40.504972074955504</v>
      </c>
      <c r="W579" s="27">
        <v>59.662080074609335</v>
      </c>
      <c r="X579" s="28">
        <v>5.568750077004987</v>
      </c>
      <c r="Y579" s="4">
        <v>65.23083015161433</v>
      </c>
    </row>
    <row r="580" spans="1:25" ht="15">
      <c r="A580" s="36">
        <v>2016</v>
      </c>
      <c r="B580" s="37">
        <v>5</v>
      </c>
      <c r="C580" s="37" t="s">
        <v>116</v>
      </c>
      <c r="D580" s="37" t="s">
        <v>123</v>
      </c>
      <c r="E580" s="34" t="s">
        <v>263</v>
      </c>
      <c r="F580" s="37" t="s">
        <v>118</v>
      </c>
      <c r="G580" s="38" t="s">
        <v>124</v>
      </c>
      <c r="H580" s="25">
        <v>16.9246051893939</v>
      </c>
      <c r="I580" s="26">
        <v>0</v>
      </c>
      <c r="J580" s="2">
        <v>16.9246051893939</v>
      </c>
      <c r="K580" s="25">
        <v>8.027477181086603</v>
      </c>
      <c r="L580" s="26">
        <v>8.556566208198813</v>
      </c>
      <c r="M580" s="2">
        <v>16.584043389285416</v>
      </c>
      <c r="N580" s="25">
        <v>16.490979970232146</v>
      </c>
      <c r="O580" s="26">
        <v>24.6392450571507</v>
      </c>
      <c r="P580" s="26">
        <v>4.543194142177985</v>
      </c>
      <c r="Q580" s="26">
        <v>3.330301432534769</v>
      </c>
      <c r="R580" s="26">
        <v>28.988883772020632</v>
      </c>
      <c r="S580" s="26">
        <v>11.856149123219481</v>
      </c>
      <c r="T580" s="26">
        <v>13.493145769731338</v>
      </c>
      <c r="U580" s="26">
        <v>3.9264544895414497</v>
      </c>
      <c r="V580" s="2">
        <v>107.26214658800436</v>
      </c>
      <c r="W580" s="27">
        <v>140.77079516668368</v>
      </c>
      <c r="X580" s="28">
        <v>13.139353222813659</v>
      </c>
      <c r="Y580" s="4">
        <v>153.91014838949735</v>
      </c>
    </row>
    <row r="581" spans="1:25" ht="15">
      <c r="A581" s="36">
        <v>2016</v>
      </c>
      <c r="B581" s="37">
        <v>5</v>
      </c>
      <c r="C581" s="37" t="s">
        <v>116</v>
      </c>
      <c r="D581" s="37" t="s">
        <v>120</v>
      </c>
      <c r="E581" s="34" t="s">
        <v>264</v>
      </c>
      <c r="F581" s="37" t="s">
        <v>118</v>
      </c>
      <c r="G581" s="38" t="s">
        <v>125</v>
      </c>
      <c r="H581" s="25">
        <v>15.22583874465148</v>
      </c>
      <c r="I581" s="26">
        <v>0</v>
      </c>
      <c r="J581" s="2">
        <v>15.22583874465148</v>
      </c>
      <c r="K581" s="25">
        <v>1.8389334618033613</v>
      </c>
      <c r="L581" s="26">
        <v>3.503766742121121</v>
      </c>
      <c r="M581" s="2">
        <v>5.342700203924482</v>
      </c>
      <c r="N581" s="25">
        <v>6.723217139951007</v>
      </c>
      <c r="O581" s="26">
        <v>1.4095051114278376</v>
      </c>
      <c r="P581" s="26">
        <v>0.4614272001609309</v>
      </c>
      <c r="Q581" s="26">
        <v>0.3347830178391154</v>
      </c>
      <c r="R581" s="26">
        <v>3.9535992171858596</v>
      </c>
      <c r="S581" s="26">
        <v>3.76162134492663</v>
      </c>
      <c r="T581" s="26">
        <v>17.256981153897655</v>
      </c>
      <c r="U581" s="26">
        <v>0.41067404252682566</v>
      </c>
      <c r="V581" s="2">
        <v>34.30982274784346</v>
      </c>
      <c r="W581" s="27">
        <v>54.878361696419425</v>
      </c>
      <c r="X581" s="28">
        <v>5.1222305815629525</v>
      </c>
      <c r="Y581" s="4">
        <v>60.00059227798238</v>
      </c>
    </row>
    <row r="582" spans="1:25" ht="15">
      <c r="A582" s="36">
        <v>2016</v>
      </c>
      <c r="B582" s="37">
        <v>5</v>
      </c>
      <c r="C582" s="37" t="s">
        <v>116</v>
      </c>
      <c r="D582" s="37" t="s">
        <v>126</v>
      </c>
      <c r="E582" s="34" t="s">
        <v>265</v>
      </c>
      <c r="F582" s="37" t="s">
        <v>118</v>
      </c>
      <c r="G582" s="38" t="s">
        <v>127</v>
      </c>
      <c r="H582" s="25">
        <v>115.67691223941034</v>
      </c>
      <c r="I582" s="26">
        <v>0</v>
      </c>
      <c r="J582" s="2">
        <v>115.67691223941034</v>
      </c>
      <c r="K582" s="25">
        <v>29.97084763397534</v>
      </c>
      <c r="L582" s="26">
        <v>20.41287395387939</v>
      </c>
      <c r="M582" s="2">
        <v>50.38372158785473</v>
      </c>
      <c r="N582" s="25">
        <v>4.612686676752566</v>
      </c>
      <c r="O582" s="26">
        <v>133.74016463633836</v>
      </c>
      <c r="P582" s="26">
        <v>18.60396356293058</v>
      </c>
      <c r="Q582" s="26">
        <v>14.50756126567824</v>
      </c>
      <c r="R582" s="26">
        <v>93.43440045251924</v>
      </c>
      <c r="S582" s="26">
        <v>47.375603816593845</v>
      </c>
      <c r="T582" s="26">
        <v>60.53261322351042</v>
      </c>
      <c r="U582" s="26">
        <v>21.636800908621645</v>
      </c>
      <c r="V582" s="2">
        <v>394.42096973905973</v>
      </c>
      <c r="W582" s="27">
        <v>560.4816035663248</v>
      </c>
      <c r="X582" s="28">
        <v>52.31440892431466</v>
      </c>
      <c r="Y582" s="4">
        <v>612.7960124906394</v>
      </c>
    </row>
    <row r="583" spans="1:25" ht="15">
      <c r="A583" s="36">
        <v>2016</v>
      </c>
      <c r="B583" s="37">
        <v>5</v>
      </c>
      <c r="C583" s="37" t="s">
        <v>116</v>
      </c>
      <c r="D583" s="37" t="s">
        <v>120</v>
      </c>
      <c r="E583" s="34" t="s">
        <v>266</v>
      </c>
      <c r="F583" s="37" t="s">
        <v>118</v>
      </c>
      <c r="G583" s="38" t="s">
        <v>128</v>
      </c>
      <c r="H583" s="25">
        <v>185.5420939558865</v>
      </c>
      <c r="I583" s="26">
        <v>0</v>
      </c>
      <c r="J583" s="2">
        <v>185.5420939558865</v>
      </c>
      <c r="K583" s="25">
        <v>6.253802810398243</v>
      </c>
      <c r="L583" s="26">
        <v>24.705554991851535</v>
      </c>
      <c r="M583" s="2">
        <v>30.959357802249777</v>
      </c>
      <c r="N583" s="25">
        <v>3.197049585244441</v>
      </c>
      <c r="O583" s="26">
        <v>29.73546951787686</v>
      </c>
      <c r="P583" s="26">
        <v>4.8199740758795375</v>
      </c>
      <c r="Q583" s="26">
        <v>2.3552498664908432</v>
      </c>
      <c r="R583" s="26">
        <v>36.01631484999735</v>
      </c>
      <c r="S583" s="26">
        <v>15.620146003700034</v>
      </c>
      <c r="T583" s="26">
        <v>24.245238827412308</v>
      </c>
      <c r="U583" s="26">
        <v>8.785230397750828</v>
      </c>
      <c r="V583" s="2">
        <v>124.76745293865453</v>
      </c>
      <c r="W583" s="27">
        <v>341.2689046967908</v>
      </c>
      <c r="X583" s="28">
        <v>31.852841564733794</v>
      </c>
      <c r="Y583" s="4">
        <v>373.1217462615246</v>
      </c>
    </row>
    <row r="584" spans="1:25" ht="15">
      <c r="A584" s="36">
        <v>2016</v>
      </c>
      <c r="B584" s="37">
        <v>5</v>
      </c>
      <c r="C584" s="37" t="s">
        <v>116</v>
      </c>
      <c r="D584" s="37" t="s">
        <v>126</v>
      </c>
      <c r="E584" s="34" t="s">
        <v>267</v>
      </c>
      <c r="F584" s="37" t="s">
        <v>118</v>
      </c>
      <c r="G584" s="38" t="s">
        <v>129</v>
      </c>
      <c r="H584" s="25">
        <v>36.41404519015111</v>
      </c>
      <c r="I584" s="26">
        <v>0.3570129966466098</v>
      </c>
      <c r="J584" s="2">
        <v>36.77105818679772</v>
      </c>
      <c r="K584" s="25">
        <v>26.2781959090579</v>
      </c>
      <c r="L584" s="26">
        <v>16.37586508642344</v>
      </c>
      <c r="M584" s="2">
        <v>42.65406099548134</v>
      </c>
      <c r="N584" s="25">
        <v>35.992474245612115</v>
      </c>
      <c r="O584" s="26">
        <v>57.71984915840351</v>
      </c>
      <c r="P584" s="26">
        <v>13.257752633330643</v>
      </c>
      <c r="Q584" s="26">
        <v>2.227582790458089</v>
      </c>
      <c r="R584" s="26">
        <v>79.18372664933622</v>
      </c>
      <c r="S584" s="26">
        <v>30.62855789060421</v>
      </c>
      <c r="T584" s="26">
        <v>50.53992671260227</v>
      </c>
      <c r="U584" s="26">
        <v>8.94613208094309</v>
      </c>
      <c r="V584" s="2">
        <v>278.4798867686282</v>
      </c>
      <c r="W584" s="27">
        <v>357.90500595090725</v>
      </c>
      <c r="X584" s="28">
        <v>33.40639423503242</v>
      </c>
      <c r="Y584" s="4">
        <v>391.31140018593965</v>
      </c>
    </row>
    <row r="585" spans="1:25" ht="15">
      <c r="A585" s="36">
        <v>2016</v>
      </c>
      <c r="B585" s="37">
        <v>5</v>
      </c>
      <c r="C585" s="37" t="s">
        <v>116</v>
      </c>
      <c r="D585" s="37" t="s">
        <v>126</v>
      </c>
      <c r="E585" s="34" t="s">
        <v>268</v>
      </c>
      <c r="F585" s="37" t="s">
        <v>118</v>
      </c>
      <c r="G585" s="38" t="s">
        <v>130</v>
      </c>
      <c r="H585" s="25">
        <v>121.79843766980599</v>
      </c>
      <c r="I585" s="26">
        <v>0</v>
      </c>
      <c r="J585" s="2">
        <v>121.79843766980599</v>
      </c>
      <c r="K585" s="25">
        <v>28.772904830134813</v>
      </c>
      <c r="L585" s="26">
        <v>14.209257489844553</v>
      </c>
      <c r="M585" s="2">
        <v>42.982162319979366</v>
      </c>
      <c r="N585" s="25">
        <v>5.0532008893718405</v>
      </c>
      <c r="O585" s="26">
        <v>87.69641887291843</v>
      </c>
      <c r="P585" s="26">
        <v>9.051327987150774</v>
      </c>
      <c r="Q585" s="26">
        <v>12.389235053227194</v>
      </c>
      <c r="R585" s="26">
        <v>41.03064740862178</v>
      </c>
      <c r="S585" s="26">
        <v>27.022259507003863</v>
      </c>
      <c r="T585" s="26">
        <v>24.951052225306817</v>
      </c>
      <c r="U585" s="26">
        <v>10.220612847457492</v>
      </c>
      <c r="V585" s="2">
        <v>217.40217391335523</v>
      </c>
      <c r="W585" s="27">
        <v>382.18277390314057</v>
      </c>
      <c r="X585" s="28">
        <v>35.67201803760315</v>
      </c>
      <c r="Y585" s="4">
        <v>417.8547919407437</v>
      </c>
    </row>
    <row r="586" spans="1:25" ht="15">
      <c r="A586" s="36">
        <v>2016</v>
      </c>
      <c r="B586" s="37">
        <v>5</v>
      </c>
      <c r="C586" s="37" t="s">
        <v>116</v>
      </c>
      <c r="D586" s="37" t="s">
        <v>120</v>
      </c>
      <c r="E586" s="34" t="s">
        <v>269</v>
      </c>
      <c r="F586" s="37" t="s">
        <v>118</v>
      </c>
      <c r="G586" s="38" t="s">
        <v>131</v>
      </c>
      <c r="H586" s="25">
        <v>7.979949815154254</v>
      </c>
      <c r="I586" s="26">
        <v>0</v>
      </c>
      <c r="J586" s="2">
        <v>7.979949815154254</v>
      </c>
      <c r="K586" s="25">
        <v>3.1976577593767415</v>
      </c>
      <c r="L586" s="26">
        <v>2.9385865595106075</v>
      </c>
      <c r="M586" s="2">
        <v>6.136244318887349</v>
      </c>
      <c r="N586" s="25">
        <v>14.650089540859398</v>
      </c>
      <c r="O586" s="26">
        <v>3.8048454469795043</v>
      </c>
      <c r="P586" s="26">
        <v>0.9343975656480504</v>
      </c>
      <c r="Q586" s="26">
        <v>1.1176302340782684</v>
      </c>
      <c r="R586" s="26">
        <v>13.107451383014448</v>
      </c>
      <c r="S586" s="26">
        <v>5.797477040446307</v>
      </c>
      <c r="T586" s="26">
        <v>16.467785831054037</v>
      </c>
      <c r="U586" s="26">
        <v>0.9902380149216421</v>
      </c>
      <c r="V586" s="2">
        <v>56.866624234136395</v>
      </c>
      <c r="W586" s="27">
        <v>70.982818368178</v>
      </c>
      <c r="X586" s="28">
        <v>6.625454066374441</v>
      </c>
      <c r="Y586" s="4">
        <v>77.60827243455245</v>
      </c>
    </row>
    <row r="587" spans="1:25" ht="15">
      <c r="A587" s="36">
        <v>2016</v>
      </c>
      <c r="B587" s="37">
        <v>5</v>
      </c>
      <c r="C587" s="37" t="s">
        <v>116</v>
      </c>
      <c r="D587" s="37" t="s">
        <v>126</v>
      </c>
      <c r="E587" s="34" t="s">
        <v>270</v>
      </c>
      <c r="F587" s="37" t="s">
        <v>118</v>
      </c>
      <c r="G587" s="38" t="s">
        <v>132</v>
      </c>
      <c r="H587" s="25">
        <v>62.149969426240446</v>
      </c>
      <c r="I587" s="26">
        <v>0</v>
      </c>
      <c r="J587" s="2">
        <v>62.149969426240446</v>
      </c>
      <c r="K587" s="25">
        <v>536.8510082904568</v>
      </c>
      <c r="L587" s="26">
        <v>205.94213249053132</v>
      </c>
      <c r="M587" s="2">
        <v>742.7931407809881</v>
      </c>
      <c r="N587" s="25">
        <v>11.318447349463895</v>
      </c>
      <c r="O587" s="26">
        <v>147.38599110466535</v>
      </c>
      <c r="P587" s="26">
        <v>16.024348877204474</v>
      </c>
      <c r="Q587" s="26">
        <v>14.625502376979684</v>
      </c>
      <c r="R587" s="26">
        <v>86.38576727369822</v>
      </c>
      <c r="S587" s="26">
        <v>82.88829525742102</v>
      </c>
      <c r="T587" s="26">
        <v>31.292192357583758</v>
      </c>
      <c r="U587" s="26">
        <v>15.772735435061104</v>
      </c>
      <c r="V587" s="2">
        <v>405.66980426776746</v>
      </c>
      <c r="W587" s="27">
        <v>1210.612914474996</v>
      </c>
      <c r="X587" s="28">
        <v>112.99416020992375</v>
      </c>
      <c r="Y587" s="4">
        <v>1323.6070746849198</v>
      </c>
    </row>
    <row r="588" spans="1:25" ht="15">
      <c r="A588" s="36">
        <v>2016</v>
      </c>
      <c r="B588" s="37">
        <v>5</v>
      </c>
      <c r="C588" s="37" t="s">
        <v>116</v>
      </c>
      <c r="D588" s="37" t="s">
        <v>120</v>
      </c>
      <c r="E588" s="34" t="s">
        <v>271</v>
      </c>
      <c r="F588" s="37" t="s">
        <v>118</v>
      </c>
      <c r="G588" s="38" t="s">
        <v>133</v>
      </c>
      <c r="H588" s="25">
        <v>4.61980802450673</v>
      </c>
      <c r="I588" s="26">
        <v>0</v>
      </c>
      <c r="J588" s="2">
        <v>4.61980802450673</v>
      </c>
      <c r="K588" s="25">
        <v>4.102600593798081</v>
      </c>
      <c r="L588" s="26">
        <v>21.199404403894945</v>
      </c>
      <c r="M588" s="2">
        <v>25.302004997693025</v>
      </c>
      <c r="N588" s="25">
        <v>50.522710201413055</v>
      </c>
      <c r="O588" s="26">
        <v>49.426103229860594</v>
      </c>
      <c r="P588" s="26">
        <v>21.7755961801259</v>
      </c>
      <c r="Q588" s="26">
        <v>2.6928061913560546</v>
      </c>
      <c r="R588" s="26">
        <v>27.853815059520734</v>
      </c>
      <c r="S588" s="26">
        <v>34.35167962128303</v>
      </c>
      <c r="T588" s="26">
        <v>74.2338063225554</v>
      </c>
      <c r="U588" s="26">
        <v>5.129747595855296</v>
      </c>
      <c r="V588" s="2">
        <v>265.97087289523296</v>
      </c>
      <c r="W588" s="27">
        <v>295.8926859174327</v>
      </c>
      <c r="X588" s="28">
        <v>27.61843686300219</v>
      </c>
      <c r="Y588" s="4">
        <v>323.5111227804349</v>
      </c>
    </row>
    <row r="589" spans="1:25" ht="15">
      <c r="A589" s="36">
        <v>2016</v>
      </c>
      <c r="B589" s="37">
        <v>5</v>
      </c>
      <c r="C589" s="37" t="s">
        <v>116</v>
      </c>
      <c r="D589" s="37" t="s">
        <v>126</v>
      </c>
      <c r="E589" s="34" t="s">
        <v>272</v>
      </c>
      <c r="F589" s="37" t="s">
        <v>118</v>
      </c>
      <c r="G589" s="38" t="s">
        <v>134</v>
      </c>
      <c r="H589" s="25">
        <v>37.71001306372241</v>
      </c>
      <c r="I589" s="26">
        <v>0</v>
      </c>
      <c r="J589" s="2">
        <v>37.71001306372241</v>
      </c>
      <c r="K589" s="25">
        <v>56.91313140296782</v>
      </c>
      <c r="L589" s="26">
        <v>32.55170101862571</v>
      </c>
      <c r="M589" s="2">
        <v>89.46483242159353</v>
      </c>
      <c r="N589" s="25">
        <v>5.683157274281179</v>
      </c>
      <c r="O589" s="26">
        <v>171.46522924490884</v>
      </c>
      <c r="P589" s="26">
        <v>24.15396756819602</v>
      </c>
      <c r="Q589" s="26">
        <v>24.380192097323533</v>
      </c>
      <c r="R589" s="26">
        <v>130.74600888520035</v>
      </c>
      <c r="S589" s="26">
        <v>57.043848539249325</v>
      </c>
      <c r="T589" s="26">
        <v>52.678551560164536</v>
      </c>
      <c r="U589" s="26">
        <v>23.14640525907356</v>
      </c>
      <c r="V589" s="2">
        <v>489.26904684748206</v>
      </c>
      <c r="W589" s="27">
        <v>616.443892332798</v>
      </c>
      <c r="X589" s="28">
        <v>57.53813429167613</v>
      </c>
      <c r="Y589" s="4">
        <v>673.9820266244741</v>
      </c>
    </row>
    <row r="590" spans="1:25" ht="15">
      <c r="A590" s="36">
        <v>2016</v>
      </c>
      <c r="B590" s="37">
        <v>5</v>
      </c>
      <c r="C590" s="37" t="s">
        <v>116</v>
      </c>
      <c r="D590" s="37" t="s">
        <v>126</v>
      </c>
      <c r="E590" s="34" t="s">
        <v>273</v>
      </c>
      <c r="F590" s="37" t="s">
        <v>118</v>
      </c>
      <c r="G590" s="38" t="s">
        <v>135</v>
      </c>
      <c r="H590" s="25">
        <v>22.18713799694639</v>
      </c>
      <c r="I590" s="26">
        <v>0.28861472479275463</v>
      </c>
      <c r="J590" s="2">
        <v>22.475752721739145</v>
      </c>
      <c r="K590" s="25">
        <v>17.19029188187686</v>
      </c>
      <c r="L590" s="26">
        <v>8.4162839782411</v>
      </c>
      <c r="M590" s="2">
        <v>25.60657586011796</v>
      </c>
      <c r="N590" s="25">
        <v>5.658814630597957</v>
      </c>
      <c r="O590" s="26">
        <v>44.38104408250676</v>
      </c>
      <c r="P590" s="26">
        <v>5.551404305856199</v>
      </c>
      <c r="Q590" s="26">
        <v>6.6611372848052905</v>
      </c>
      <c r="R590" s="26">
        <v>20.85624742357181</v>
      </c>
      <c r="S590" s="26">
        <v>18.551634630771012</v>
      </c>
      <c r="T590" s="26">
        <v>44.27782446804692</v>
      </c>
      <c r="U590" s="26">
        <v>6.710672000666169</v>
      </c>
      <c r="V590" s="2">
        <v>152.63994568382878</v>
      </c>
      <c r="W590" s="27">
        <v>200.72227426568588</v>
      </c>
      <c r="X590" s="28">
        <v>18.735140536431654</v>
      </c>
      <c r="Y590" s="4">
        <v>219.45741480211754</v>
      </c>
    </row>
    <row r="591" spans="1:25" ht="15">
      <c r="A591" s="36">
        <v>2016</v>
      </c>
      <c r="B591" s="37">
        <v>5</v>
      </c>
      <c r="C591" s="37" t="s">
        <v>116</v>
      </c>
      <c r="D591" s="37" t="s">
        <v>126</v>
      </c>
      <c r="E591" s="34" t="s">
        <v>274</v>
      </c>
      <c r="F591" s="37" t="s">
        <v>118</v>
      </c>
      <c r="G591" s="38" t="s">
        <v>136</v>
      </c>
      <c r="H591" s="25">
        <v>151.4514563323779</v>
      </c>
      <c r="I591" s="26">
        <v>0</v>
      </c>
      <c r="J591" s="2">
        <v>151.4514563323779</v>
      </c>
      <c r="K591" s="25">
        <v>199.9360043409113</v>
      </c>
      <c r="L591" s="26">
        <v>75.29875248933635</v>
      </c>
      <c r="M591" s="2">
        <v>275.23475683024765</v>
      </c>
      <c r="N591" s="25">
        <v>17.705631458821983</v>
      </c>
      <c r="O591" s="26">
        <v>165.08203026321826</v>
      </c>
      <c r="P591" s="26">
        <v>20.917105516607432</v>
      </c>
      <c r="Q591" s="26">
        <v>29.389642018100975</v>
      </c>
      <c r="R591" s="26">
        <v>98.79466464403076</v>
      </c>
      <c r="S591" s="26">
        <v>67.32301606368301</v>
      </c>
      <c r="T591" s="26">
        <v>39.3769070225867</v>
      </c>
      <c r="U591" s="26">
        <v>21.004380597680086</v>
      </c>
      <c r="V591" s="2">
        <v>459.5667828484057</v>
      </c>
      <c r="W591" s="27">
        <v>886.2529960110312</v>
      </c>
      <c r="X591" s="28">
        <v>82.72047567304396</v>
      </c>
      <c r="Y591" s="4">
        <v>968.9734716840752</v>
      </c>
    </row>
    <row r="592" spans="1:25" ht="15">
      <c r="A592" s="36">
        <v>2016</v>
      </c>
      <c r="B592" s="37">
        <v>5</v>
      </c>
      <c r="C592" s="37" t="s">
        <v>116</v>
      </c>
      <c r="D592" s="37" t="s">
        <v>117</v>
      </c>
      <c r="E592" s="34" t="s">
        <v>275</v>
      </c>
      <c r="F592" s="37" t="s">
        <v>118</v>
      </c>
      <c r="G592" s="38" t="s">
        <v>137</v>
      </c>
      <c r="H592" s="25">
        <v>18.493741339832017</v>
      </c>
      <c r="I592" s="26">
        <v>0.45182139140138133</v>
      </c>
      <c r="J592" s="2">
        <v>18.945562731233398</v>
      </c>
      <c r="K592" s="25">
        <v>1.2817475353321002</v>
      </c>
      <c r="L592" s="26">
        <v>10.87119460900366</v>
      </c>
      <c r="M592" s="2">
        <v>12.15294214433576</v>
      </c>
      <c r="N592" s="25">
        <v>18.674994416678757</v>
      </c>
      <c r="O592" s="26">
        <v>1.7112049538929024</v>
      </c>
      <c r="P592" s="26">
        <v>0.16485062864067473</v>
      </c>
      <c r="Q592" s="26">
        <v>0.21992055691624646</v>
      </c>
      <c r="R592" s="26">
        <v>1.6789206759668716</v>
      </c>
      <c r="S592" s="26">
        <v>6.637241366140074</v>
      </c>
      <c r="T592" s="26">
        <v>30.998420235311883</v>
      </c>
      <c r="U592" s="26">
        <v>0.23782229530296675</v>
      </c>
      <c r="V592" s="2">
        <v>60.319884468771406</v>
      </c>
      <c r="W592" s="27">
        <v>91.41838934434057</v>
      </c>
      <c r="X592" s="28">
        <v>8.532816821960765</v>
      </c>
      <c r="Y592" s="4">
        <v>99.95120616630133</v>
      </c>
    </row>
    <row r="593" spans="1:25" ht="15">
      <c r="A593" s="36">
        <v>2016</v>
      </c>
      <c r="B593" s="37">
        <v>5</v>
      </c>
      <c r="C593" s="37" t="s">
        <v>116</v>
      </c>
      <c r="D593" s="37" t="s">
        <v>126</v>
      </c>
      <c r="E593" s="34" t="s">
        <v>276</v>
      </c>
      <c r="F593" s="37" t="s">
        <v>118</v>
      </c>
      <c r="G593" s="38" t="s">
        <v>138</v>
      </c>
      <c r="H593" s="25">
        <v>47.07791310946223</v>
      </c>
      <c r="I593" s="26">
        <v>0.5693339453769894</v>
      </c>
      <c r="J593" s="2">
        <v>47.64724705483922</v>
      </c>
      <c r="K593" s="25">
        <v>1168.1184900952544</v>
      </c>
      <c r="L593" s="26">
        <v>335.14481015241904</v>
      </c>
      <c r="M593" s="2">
        <v>1503.2633002476734</v>
      </c>
      <c r="N593" s="25">
        <v>377.516703144686</v>
      </c>
      <c r="O593" s="26">
        <v>411.3910513705759</v>
      </c>
      <c r="P593" s="26">
        <v>33.0593558470559</v>
      </c>
      <c r="Q593" s="26">
        <v>27.177651029791335</v>
      </c>
      <c r="R593" s="26">
        <v>168.68615046886433</v>
      </c>
      <c r="S593" s="26">
        <v>185.78214969396288</v>
      </c>
      <c r="T593" s="26">
        <v>134.78358490043593</v>
      </c>
      <c r="U593" s="26">
        <v>31.571395829528086</v>
      </c>
      <c r="V593" s="2">
        <v>1369.8887679945535</v>
      </c>
      <c r="W593" s="27">
        <v>2920.799315297066</v>
      </c>
      <c r="X593" s="28">
        <v>272.6187862569842</v>
      </c>
      <c r="Y593" s="4">
        <v>3193.4181015540503</v>
      </c>
    </row>
    <row r="594" spans="1:25" ht="15">
      <c r="A594" s="36">
        <v>2016</v>
      </c>
      <c r="B594" s="37">
        <v>5</v>
      </c>
      <c r="C594" s="37" t="s">
        <v>116</v>
      </c>
      <c r="D594" s="37" t="s">
        <v>120</v>
      </c>
      <c r="E594" s="34" t="s">
        <v>277</v>
      </c>
      <c r="F594" s="37" t="s">
        <v>118</v>
      </c>
      <c r="G594" s="38" t="s">
        <v>139</v>
      </c>
      <c r="H594" s="25">
        <v>19.275405843477273</v>
      </c>
      <c r="I594" s="26">
        <v>15.502149221413099</v>
      </c>
      <c r="J594" s="2">
        <v>34.77755506489037</v>
      </c>
      <c r="K594" s="25">
        <v>39.59746409657648</v>
      </c>
      <c r="L594" s="26">
        <v>16.19194624797308</v>
      </c>
      <c r="M594" s="2">
        <v>55.78941034454956</v>
      </c>
      <c r="N594" s="25">
        <v>7.827377272644131</v>
      </c>
      <c r="O594" s="26">
        <v>113.10421762777862</v>
      </c>
      <c r="P594" s="26">
        <v>113.09027728608332</v>
      </c>
      <c r="Q594" s="26">
        <v>14.787505129098891</v>
      </c>
      <c r="R594" s="26">
        <v>110.01312712644048</v>
      </c>
      <c r="S594" s="26">
        <v>104.29583753645205</v>
      </c>
      <c r="T594" s="26">
        <v>99.49781716759404</v>
      </c>
      <c r="U594" s="26">
        <v>18.0575347236516</v>
      </c>
      <c r="V594" s="2">
        <v>580.6400927246187</v>
      </c>
      <c r="W594" s="27">
        <v>671.2070581340587</v>
      </c>
      <c r="X594" s="28">
        <v>62.649921318666415</v>
      </c>
      <c r="Y594" s="4">
        <v>733.8569794527251</v>
      </c>
    </row>
    <row r="595" spans="1:25" ht="15">
      <c r="A595" s="36">
        <v>2016</v>
      </c>
      <c r="B595" s="37">
        <v>5</v>
      </c>
      <c r="C595" s="37" t="s">
        <v>116</v>
      </c>
      <c r="D595" s="37" t="s">
        <v>123</v>
      </c>
      <c r="E595" s="34" t="s">
        <v>278</v>
      </c>
      <c r="F595" s="37" t="s">
        <v>118</v>
      </c>
      <c r="G595" s="38" t="s">
        <v>140</v>
      </c>
      <c r="H595" s="25">
        <v>6.3223574981269195</v>
      </c>
      <c r="I595" s="26">
        <v>1.9930120796246538</v>
      </c>
      <c r="J595" s="2">
        <v>8.315369577751573</v>
      </c>
      <c r="K595" s="25">
        <v>1.8720395631455915</v>
      </c>
      <c r="L595" s="26">
        <v>4.008856739607155</v>
      </c>
      <c r="M595" s="2">
        <v>5.880896302752746</v>
      </c>
      <c r="N595" s="25">
        <v>3.6344931110690544</v>
      </c>
      <c r="O595" s="26">
        <v>8.551823208782066</v>
      </c>
      <c r="P595" s="26">
        <v>2.7429164584770014</v>
      </c>
      <c r="Q595" s="26">
        <v>1.1696711566895428</v>
      </c>
      <c r="R595" s="26">
        <v>7.947581772051161</v>
      </c>
      <c r="S595" s="26">
        <v>6.935996345423108</v>
      </c>
      <c r="T595" s="26">
        <v>23.53508092301506</v>
      </c>
      <c r="U595" s="26">
        <v>1.3686886844263408</v>
      </c>
      <c r="V595" s="2">
        <v>55.88301775753288</v>
      </c>
      <c r="W595" s="27">
        <v>70.0792836380372</v>
      </c>
      <c r="X595" s="28">
        <v>6.54111777799251</v>
      </c>
      <c r="Y595" s="4">
        <v>76.62040141602971</v>
      </c>
    </row>
    <row r="596" spans="1:25" ht="15">
      <c r="A596" s="36">
        <v>2016</v>
      </c>
      <c r="B596" s="37">
        <v>5</v>
      </c>
      <c r="C596" s="37" t="s">
        <v>116</v>
      </c>
      <c r="D596" s="37" t="s">
        <v>123</v>
      </c>
      <c r="E596" s="34" t="s">
        <v>279</v>
      </c>
      <c r="F596" s="37" t="s">
        <v>118</v>
      </c>
      <c r="G596" s="38" t="s">
        <v>141</v>
      </c>
      <c r="H596" s="25">
        <v>11.878128740725115</v>
      </c>
      <c r="I596" s="26">
        <v>4.7508879575640055</v>
      </c>
      <c r="J596" s="2">
        <v>16.62901669828912</v>
      </c>
      <c r="K596" s="25">
        <v>2.3773486359450664</v>
      </c>
      <c r="L596" s="26">
        <v>7.616522270818249</v>
      </c>
      <c r="M596" s="2">
        <v>9.993870906763316</v>
      </c>
      <c r="N596" s="25">
        <v>55.2988686807576</v>
      </c>
      <c r="O596" s="26">
        <v>6.037886853596773</v>
      </c>
      <c r="P596" s="26">
        <v>0.81039695151443</v>
      </c>
      <c r="Q596" s="26">
        <v>0.7624832860690456</v>
      </c>
      <c r="R596" s="26">
        <v>3.8349774782923425</v>
      </c>
      <c r="S596" s="26">
        <v>6.128144276183164</v>
      </c>
      <c r="T596" s="26">
        <v>7.830690997087362</v>
      </c>
      <c r="U596" s="26">
        <v>1.061620341147228</v>
      </c>
      <c r="V596" s="2">
        <v>81.76033746390769</v>
      </c>
      <c r="W596" s="27">
        <v>108.38322506896013</v>
      </c>
      <c r="X596" s="28">
        <v>10.11633733869727</v>
      </c>
      <c r="Y596" s="4">
        <v>118.49956240765741</v>
      </c>
    </row>
    <row r="597" spans="1:25" ht="15">
      <c r="A597" s="36">
        <v>2016</v>
      </c>
      <c r="B597" s="37">
        <v>5</v>
      </c>
      <c r="C597" s="37" t="s">
        <v>116</v>
      </c>
      <c r="D597" s="37" t="s">
        <v>120</v>
      </c>
      <c r="E597" s="34" t="s">
        <v>280</v>
      </c>
      <c r="F597" s="37" t="s">
        <v>118</v>
      </c>
      <c r="G597" s="38" t="s">
        <v>142</v>
      </c>
      <c r="H597" s="25">
        <v>11.734423072231598</v>
      </c>
      <c r="I597" s="26">
        <v>0</v>
      </c>
      <c r="J597" s="2">
        <v>11.734423072231598</v>
      </c>
      <c r="K597" s="25">
        <v>2.446730881102456</v>
      </c>
      <c r="L597" s="26">
        <v>14.247892907469653</v>
      </c>
      <c r="M597" s="2">
        <v>16.69462378857211</v>
      </c>
      <c r="N597" s="25">
        <v>5.5929640506226725</v>
      </c>
      <c r="O597" s="26">
        <v>32.510306256054704</v>
      </c>
      <c r="P597" s="26">
        <v>9.76529548032488</v>
      </c>
      <c r="Q597" s="26">
        <v>4.822310383583727</v>
      </c>
      <c r="R597" s="26">
        <v>31.67960841388617</v>
      </c>
      <c r="S597" s="26">
        <v>17.76668422419184</v>
      </c>
      <c r="T597" s="26">
        <v>42.49555497490352</v>
      </c>
      <c r="U597" s="26">
        <v>5.568186514336473</v>
      </c>
      <c r="V597" s="2">
        <v>150.19221880277</v>
      </c>
      <c r="W597" s="27">
        <v>178.6212656635737</v>
      </c>
      <c r="X597" s="28">
        <v>16.672340398997132</v>
      </c>
      <c r="Y597" s="4">
        <v>195.29360606257083</v>
      </c>
    </row>
    <row r="598" spans="1:25" ht="15">
      <c r="A598" s="36">
        <v>2016</v>
      </c>
      <c r="B598" s="37">
        <v>5</v>
      </c>
      <c r="C598" s="37" t="s">
        <v>116</v>
      </c>
      <c r="D598" s="37" t="s">
        <v>126</v>
      </c>
      <c r="E598" s="34" t="s">
        <v>281</v>
      </c>
      <c r="F598" s="37" t="s">
        <v>118</v>
      </c>
      <c r="G598" s="38" t="s">
        <v>143</v>
      </c>
      <c r="H598" s="25">
        <v>78.3612347908948</v>
      </c>
      <c r="I598" s="26">
        <v>0</v>
      </c>
      <c r="J598" s="2">
        <v>78.3612347908948</v>
      </c>
      <c r="K598" s="25">
        <v>6.3843098858161484</v>
      </c>
      <c r="L598" s="26">
        <v>12.227955129376404</v>
      </c>
      <c r="M598" s="2">
        <v>18.612265015192552</v>
      </c>
      <c r="N598" s="25">
        <v>7.959911309246133</v>
      </c>
      <c r="O598" s="26">
        <v>18.83141831009155</v>
      </c>
      <c r="P598" s="26">
        <v>3.9674490581865265</v>
      </c>
      <c r="Q598" s="26">
        <v>1.5628891105889593</v>
      </c>
      <c r="R598" s="26">
        <v>29.91133724664789</v>
      </c>
      <c r="S598" s="26">
        <v>13.697244546014812</v>
      </c>
      <c r="T598" s="26">
        <v>39.03494361664016</v>
      </c>
      <c r="U598" s="26">
        <v>5.880434193714894</v>
      </c>
      <c r="V598" s="2">
        <v>120.83863456278948</v>
      </c>
      <c r="W598" s="27">
        <v>217.81213436887683</v>
      </c>
      <c r="X598" s="28">
        <v>20.330042574090424</v>
      </c>
      <c r="Y598" s="4">
        <v>238.14217694296724</v>
      </c>
    </row>
    <row r="599" spans="1:25" ht="15">
      <c r="A599" s="36">
        <v>2016</v>
      </c>
      <c r="B599" s="37">
        <v>5</v>
      </c>
      <c r="C599" s="37" t="s">
        <v>116</v>
      </c>
      <c r="D599" s="37" t="s">
        <v>117</v>
      </c>
      <c r="E599" s="34" t="s">
        <v>282</v>
      </c>
      <c r="F599" s="37" t="s">
        <v>118</v>
      </c>
      <c r="G599" s="38" t="s">
        <v>144</v>
      </c>
      <c r="H599" s="25">
        <v>115.03046320061594</v>
      </c>
      <c r="I599" s="26">
        <v>14.588055950198964</v>
      </c>
      <c r="J599" s="2">
        <v>129.6185191508149</v>
      </c>
      <c r="K599" s="25">
        <v>307.1014465399278</v>
      </c>
      <c r="L599" s="26">
        <v>42.17630563251379</v>
      </c>
      <c r="M599" s="2">
        <v>349.2777521724416</v>
      </c>
      <c r="N599" s="25">
        <v>28.854759079738916</v>
      </c>
      <c r="O599" s="26">
        <v>58.78805046297378</v>
      </c>
      <c r="P599" s="26">
        <v>10.29842568170189</v>
      </c>
      <c r="Q599" s="26">
        <v>9.436031459205145</v>
      </c>
      <c r="R599" s="26">
        <v>47.323205622575635</v>
      </c>
      <c r="S599" s="26">
        <v>52.992032001908484</v>
      </c>
      <c r="T599" s="26">
        <v>43.315696153215235</v>
      </c>
      <c r="U599" s="26">
        <v>7.687979978925359</v>
      </c>
      <c r="V599" s="2">
        <v>258.6812107800138</v>
      </c>
      <c r="W599" s="27">
        <v>737.5774821032703</v>
      </c>
      <c r="X599" s="28">
        <v>68.84283368330021</v>
      </c>
      <c r="Y599" s="4">
        <v>806.4203157865705</v>
      </c>
    </row>
    <row r="600" spans="1:25" ht="15">
      <c r="A600" s="36">
        <v>2016</v>
      </c>
      <c r="B600" s="37">
        <v>5</v>
      </c>
      <c r="C600" s="37" t="s">
        <v>145</v>
      </c>
      <c r="D600" s="37" t="s">
        <v>146</v>
      </c>
      <c r="E600" s="34" t="s">
        <v>283</v>
      </c>
      <c r="F600" s="37" t="s">
        <v>147</v>
      </c>
      <c r="G600" s="38" t="s">
        <v>148</v>
      </c>
      <c r="H600" s="25">
        <v>54.3297660866319</v>
      </c>
      <c r="I600" s="26">
        <v>1.8145347011241881</v>
      </c>
      <c r="J600" s="2">
        <v>56.14430078775609</v>
      </c>
      <c r="K600" s="25">
        <v>61.763800677917594</v>
      </c>
      <c r="L600" s="26">
        <v>33.83589819273411</v>
      </c>
      <c r="M600" s="2">
        <v>95.59969887065171</v>
      </c>
      <c r="N600" s="25">
        <v>14.672106035591469</v>
      </c>
      <c r="O600" s="26">
        <v>53.24459640779338</v>
      </c>
      <c r="P600" s="26">
        <v>7.5000424114111715</v>
      </c>
      <c r="Q600" s="26">
        <v>7.026153208165644</v>
      </c>
      <c r="R600" s="26">
        <v>30.887126570574196</v>
      </c>
      <c r="S600" s="26">
        <v>28.382799659493763</v>
      </c>
      <c r="T600" s="26">
        <v>56.476778392614555</v>
      </c>
      <c r="U600" s="26">
        <v>8.167879542017053</v>
      </c>
      <c r="V600" s="2">
        <v>206.34554118782935</v>
      </c>
      <c r="W600" s="27">
        <v>358.0895408462371</v>
      </c>
      <c r="X600" s="28">
        <v>33.42322809877475</v>
      </c>
      <c r="Y600" s="4">
        <v>391.5127689450119</v>
      </c>
    </row>
    <row r="601" spans="1:25" ht="15">
      <c r="A601" s="36">
        <v>2016</v>
      </c>
      <c r="B601" s="37">
        <v>5</v>
      </c>
      <c r="C601" s="37" t="s">
        <v>145</v>
      </c>
      <c r="D601" s="37" t="s">
        <v>149</v>
      </c>
      <c r="E601" s="34" t="s">
        <v>284</v>
      </c>
      <c r="F601" s="37" t="s">
        <v>147</v>
      </c>
      <c r="G601" s="38" t="s">
        <v>150</v>
      </c>
      <c r="H601" s="25">
        <v>104.33768912895562</v>
      </c>
      <c r="I601" s="26">
        <v>39.68027183626316</v>
      </c>
      <c r="J601" s="2">
        <v>144.01796096521878</v>
      </c>
      <c r="K601" s="25">
        <v>83.73979703715726</v>
      </c>
      <c r="L601" s="26">
        <v>122.81141647462199</v>
      </c>
      <c r="M601" s="2">
        <v>206.55121351177925</v>
      </c>
      <c r="N601" s="25">
        <v>12.692612484746759</v>
      </c>
      <c r="O601" s="26">
        <v>107.57096719518778</v>
      </c>
      <c r="P601" s="26">
        <v>14.15363180007668</v>
      </c>
      <c r="Q601" s="26">
        <v>21.58235839351608</v>
      </c>
      <c r="R601" s="26">
        <v>50.50740731386628</v>
      </c>
      <c r="S601" s="26">
        <v>50.91554132455508</v>
      </c>
      <c r="T601" s="26">
        <v>38.50987770004227</v>
      </c>
      <c r="U601" s="26">
        <v>12.74587417482217</v>
      </c>
      <c r="V601" s="2">
        <v>308.66040847319533</v>
      </c>
      <c r="W601" s="27">
        <v>659.2295829501934</v>
      </c>
      <c r="X601" s="28">
        <v>61.530540469050116</v>
      </c>
      <c r="Y601" s="4">
        <v>720.7601234192435</v>
      </c>
    </row>
    <row r="602" spans="1:25" ht="15">
      <c r="A602" s="36">
        <v>2016</v>
      </c>
      <c r="B602" s="37">
        <v>5</v>
      </c>
      <c r="C602" s="37" t="s">
        <v>145</v>
      </c>
      <c r="D602" s="37" t="s">
        <v>146</v>
      </c>
      <c r="E602" s="34" t="s">
        <v>285</v>
      </c>
      <c r="F602" s="37" t="s">
        <v>147</v>
      </c>
      <c r="G602" s="38" t="s">
        <v>151</v>
      </c>
      <c r="H602" s="25">
        <v>24.31808004467902</v>
      </c>
      <c r="I602" s="26">
        <v>0.30484493031050164</v>
      </c>
      <c r="J602" s="2">
        <v>24.622924974989523</v>
      </c>
      <c r="K602" s="25">
        <v>4.44935143400937</v>
      </c>
      <c r="L602" s="26">
        <v>1.5057620919580286</v>
      </c>
      <c r="M602" s="2">
        <v>5.955113525967398</v>
      </c>
      <c r="N602" s="25">
        <v>1.6517993094578836</v>
      </c>
      <c r="O602" s="26">
        <v>9.393573983838397</v>
      </c>
      <c r="P602" s="26">
        <v>1.0588391389142664</v>
      </c>
      <c r="Q602" s="26">
        <v>0.8387622528018542</v>
      </c>
      <c r="R602" s="26">
        <v>4.892098620050317</v>
      </c>
      <c r="S602" s="26">
        <v>4.723284193139756</v>
      </c>
      <c r="T602" s="26">
        <v>12.680850882194648</v>
      </c>
      <c r="U602" s="26">
        <v>1.4128983621906688</v>
      </c>
      <c r="V602" s="2">
        <v>36.649985839280525</v>
      </c>
      <c r="W602" s="27">
        <v>67.22802434023745</v>
      </c>
      <c r="X602" s="28">
        <v>6.27489299333214</v>
      </c>
      <c r="Y602" s="4">
        <v>73.5029173335696</v>
      </c>
    </row>
    <row r="603" spans="1:25" ht="15">
      <c r="A603" s="36">
        <v>2016</v>
      </c>
      <c r="B603" s="37">
        <v>5</v>
      </c>
      <c r="C603" s="37" t="s">
        <v>145</v>
      </c>
      <c r="D603" s="37" t="s">
        <v>149</v>
      </c>
      <c r="E603" s="34" t="s">
        <v>286</v>
      </c>
      <c r="F603" s="37" t="s">
        <v>147</v>
      </c>
      <c r="G603" s="38" t="s">
        <v>152</v>
      </c>
      <c r="H603" s="25">
        <v>64.48619253478374</v>
      </c>
      <c r="I603" s="26">
        <v>0</v>
      </c>
      <c r="J603" s="2">
        <v>64.48619253478374</v>
      </c>
      <c r="K603" s="25">
        <v>4.630027191736797</v>
      </c>
      <c r="L603" s="26">
        <v>8.375089524609205</v>
      </c>
      <c r="M603" s="2">
        <v>13.005116716346002</v>
      </c>
      <c r="N603" s="25">
        <v>3.9644521838961215</v>
      </c>
      <c r="O603" s="26">
        <v>12.815940200544556</v>
      </c>
      <c r="P603" s="26">
        <v>2.7367860251477163</v>
      </c>
      <c r="Q603" s="26">
        <v>2.143787843959951</v>
      </c>
      <c r="R603" s="26">
        <v>11.450268344282387</v>
      </c>
      <c r="S603" s="26">
        <v>9.438508529695305</v>
      </c>
      <c r="T603" s="26">
        <v>26.490253822133063</v>
      </c>
      <c r="U603" s="26">
        <v>2.3077846049569204</v>
      </c>
      <c r="V603" s="2">
        <v>71.34365295849116</v>
      </c>
      <c r="W603" s="27">
        <v>148.8349622096209</v>
      </c>
      <c r="X603" s="28">
        <v>13.89182433932903</v>
      </c>
      <c r="Y603" s="4">
        <v>162.72678654894992</v>
      </c>
    </row>
    <row r="604" spans="1:25" ht="15">
      <c r="A604" s="36">
        <v>2016</v>
      </c>
      <c r="B604" s="37">
        <v>5</v>
      </c>
      <c r="C604" s="37" t="s">
        <v>145</v>
      </c>
      <c r="D604" s="37" t="s">
        <v>153</v>
      </c>
      <c r="E604" s="34" t="s">
        <v>287</v>
      </c>
      <c r="F604" s="37" t="s">
        <v>147</v>
      </c>
      <c r="G604" s="38" t="s">
        <v>154</v>
      </c>
      <c r="H604" s="25">
        <v>83.15866155188111</v>
      </c>
      <c r="I604" s="26">
        <v>0</v>
      </c>
      <c r="J604" s="2">
        <v>83.15866155188111</v>
      </c>
      <c r="K604" s="25">
        <v>4.5076108394322105</v>
      </c>
      <c r="L604" s="26">
        <v>12.239814774700072</v>
      </c>
      <c r="M604" s="2">
        <v>16.747425614132283</v>
      </c>
      <c r="N604" s="25">
        <v>4.804309327473971</v>
      </c>
      <c r="O604" s="26">
        <v>20.447445648699954</v>
      </c>
      <c r="P604" s="26">
        <v>5.554742784527825</v>
      </c>
      <c r="Q604" s="26">
        <v>4.644902747751981</v>
      </c>
      <c r="R604" s="26">
        <v>23.941718899763888</v>
      </c>
      <c r="S604" s="26">
        <v>12.471363362730791</v>
      </c>
      <c r="T604" s="26">
        <v>17.925538433016985</v>
      </c>
      <c r="U604" s="26">
        <v>4.892427408565994</v>
      </c>
      <c r="V604" s="2">
        <v>94.67696973733841</v>
      </c>
      <c r="W604" s="27">
        <v>194.5830569033518</v>
      </c>
      <c r="X604" s="28">
        <v>18.16182659306081</v>
      </c>
      <c r="Y604" s="4">
        <v>212.74488349641263</v>
      </c>
    </row>
    <row r="605" spans="1:25" ht="15">
      <c r="A605" s="36">
        <v>2016</v>
      </c>
      <c r="B605" s="37">
        <v>5</v>
      </c>
      <c r="C605" s="37" t="s">
        <v>145</v>
      </c>
      <c r="D605" s="37" t="s">
        <v>155</v>
      </c>
      <c r="E605" s="34" t="s">
        <v>288</v>
      </c>
      <c r="F605" s="37" t="s">
        <v>147</v>
      </c>
      <c r="G605" s="38" t="s">
        <v>156</v>
      </c>
      <c r="H605" s="25">
        <v>18.75753315593493</v>
      </c>
      <c r="I605" s="26">
        <v>0</v>
      </c>
      <c r="J605" s="2">
        <v>18.75753315593493</v>
      </c>
      <c r="K605" s="25">
        <v>0.7169132389828984</v>
      </c>
      <c r="L605" s="26">
        <v>4.826846371068945</v>
      </c>
      <c r="M605" s="2">
        <v>5.543759610051843</v>
      </c>
      <c r="N605" s="25">
        <v>4.096560540345804</v>
      </c>
      <c r="O605" s="26">
        <v>2.948240397495165</v>
      </c>
      <c r="P605" s="26">
        <v>0.6992086769326415</v>
      </c>
      <c r="Q605" s="26">
        <v>0.6041759010578072</v>
      </c>
      <c r="R605" s="26">
        <v>3.9335715898491648</v>
      </c>
      <c r="S605" s="26">
        <v>4.296890844758818</v>
      </c>
      <c r="T605" s="26">
        <v>19.788824804881656</v>
      </c>
      <c r="U605" s="26">
        <v>0.5504530889442298</v>
      </c>
      <c r="V605" s="2">
        <v>36.91578955912428</v>
      </c>
      <c r="W605" s="27">
        <v>61.21708232511105</v>
      </c>
      <c r="X605" s="28">
        <v>5.713866071881255</v>
      </c>
      <c r="Y605" s="4">
        <v>66.9309483969923</v>
      </c>
    </row>
    <row r="606" spans="1:25" ht="15">
      <c r="A606" s="36">
        <v>2016</v>
      </c>
      <c r="B606" s="37">
        <v>5</v>
      </c>
      <c r="C606" s="37" t="s">
        <v>145</v>
      </c>
      <c r="D606" s="37" t="s">
        <v>149</v>
      </c>
      <c r="E606" s="34" t="s">
        <v>289</v>
      </c>
      <c r="F606" s="37" t="s">
        <v>147</v>
      </c>
      <c r="G606" s="38" t="s">
        <v>157</v>
      </c>
      <c r="H606" s="25">
        <v>91.48439050922347</v>
      </c>
      <c r="I606" s="26">
        <v>0</v>
      </c>
      <c r="J606" s="2">
        <v>91.48439050922347</v>
      </c>
      <c r="K606" s="25">
        <v>9.523289562908726</v>
      </c>
      <c r="L606" s="26">
        <v>17.37407202145934</v>
      </c>
      <c r="M606" s="2">
        <v>26.897361584368067</v>
      </c>
      <c r="N606" s="25">
        <v>3.482262765602279</v>
      </c>
      <c r="O606" s="26">
        <v>67.3476231349608</v>
      </c>
      <c r="P606" s="26">
        <v>9.061545617804082</v>
      </c>
      <c r="Q606" s="26">
        <v>6.666990292855129</v>
      </c>
      <c r="R606" s="26">
        <v>34.78564988992022</v>
      </c>
      <c r="S606" s="26">
        <v>24.61092427045608</v>
      </c>
      <c r="T606" s="26">
        <v>42.86729181245059</v>
      </c>
      <c r="U606" s="26">
        <v>7.51160949585396</v>
      </c>
      <c r="V606" s="2">
        <v>196.32253626278634</v>
      </c>
      <c r="W606" s="27">
        <v>314.7042883563779</v>
      </c>
      <c r="X606" s="28">
        <v>29.373832467442615</v>
      </c>
      <c r="Y606" s="4">
        <v>344.07812082382054</v>
      </c>
    </row>
    <row r="607" spans="1:25" ht="15">
      <c r="A607" s="36">
        <v>2016</v>
      </c>
      <c r="B607" s="37">
        <v>5</v>
      </c>
      <c r="C607" s="37" t="s">
        <v>145</v>
      </c>
      <c r="D607" s="37" t="s">
        <v>153</v>
      </c>
      <c r="E607" s="34" t="s">
        <v>290</v>
      </c>
      <c r="F607" s="37" t="s">
        <v>147</v>
      </c>
      <c r="G607" s="38" t="s">
        <v>158</v>
      </c>
      <c r="H607" s="25">
        <v>97.77871237985869</v>
      </c>
      <c r="I607" s="26">
        <v>0</v>
      </c>
      <c r="J607" s="2">
        <v>97.77871237985869</v>
      </c>
      <c r="K607" s="25">
        <v>5.386411938869148</v>
      </c>
      <c r="L607" s="26">
        <v>14.745142050719782</v>
      </c>
      <c r="M607" s="2">
        <v>20.13155398958893</v>
      </c>
      <c r="N607" s="25">
        <v>4.613242506536947</v>
      </c>
      <c r="O607" s="26">
        <v>23.682984384406662</v>
      </c>
      <c r="P607" s="26">
        <v>4.378437404411122</v>
      </c>
      <c r="Q607" s="26">
        <v>4.968704682564432</v>
      </c>
      <c r="R607" s="26">
        <v>24.684383097500696</v>
      </c>
      <c r="S607" s="26">
        <v>13.358112536630024</v>
      </c>
      <c r="T607" s="26">
        <v>25.87853051533843</v>
      </c>
      <c r="U607" s="26">
        <v>5.05619857115797</v>
      </c>
      <c r="V607" s="2">
        <v>106.6144240130931</v>
      </c>
      <c r="W607" s="27">
        <v>224.5246903825407</v>
      </c>
      <c r="X607" s="28">
        <v>20.956478905759525</v>
      </c>
      <c r="Y607" s="4">
        <v>245.48116928830024</v>
      </c>
    </row>
    <row r="608" spans="1:25" ht="15">
      <c r="A608" s="36">
        <v>2016</v>
      </c>
      <c r="B608" s="37">
        <v>5</v>
      </c>
      <c r="C608" s="37" t="s">
        <v>145</v>
      </c>
      <c r="D608" s="37" t="s">
        <v>146</v>
      </c>
      <c r="E608" s="34" t="s">
        <v>291</v>
      </c>
      <c r="F608" s="37" t="s">
        <v>147</v>
      </c>
      <c r="G608" s="38" t="s">
        <v>159</v>
      </c>
      <c r="H608" s="25">
        <v>102.60857302996934</v>
      </c>
      <c r="I608" s="26">
        <v>1.8058526177538425</v>
      </c>
      <c r="J608" s="2">
        <v>104.41442564772318</v>
      </c>
      <c r="K608" s="25">
        <v>7.987178034211216</v>
      </c>
      <c r="L608" s="26">
        <v>16.469566409573172</v>
      </c>
      <c r="M608" s="2">
        <v>24.456744443784387</v>
      </c>
      <c r="N608" s="25">
        <v>7.619835941923514</v>
      </c>
      <c r="O608" s="26">
        <v>39.807654404187865</v>
      </c>
      <c r="P608" s="26">
        <v>6.5704610816304125</v>
      </c>
      <c r="Q608" s="26">
        <v>7.005242161362274</v>
      </c>
      <c r="R608" s="26">
        <v>38.133994361295926</v>
      </c>
      <c r="S608" s="26">
        <v>18.931088632329562</v>
      </c>
      <c r="T608" s="26">
        <v>24.03873992286449</v>
      </c>
      <c r="U608" s="26">
        <v>8.187641333040315</v>
      </c>
      <c r="V608" s="2">
        <v>150.2859609187243</v>
      </c>
      <c r="W608" s="27">
        <v>279.15713101023186</v>
      </c>
      <c r="X608" s="28">
        <v>26.05580712805036</v>
      </c>
      <c r="Y608" s="4">
        <v>305.2129381382822</v>
      </c>
    </row>
    <row r="609" spans="1:25" ht="15">
      <c r="A609" s="36">
        <v>2016</v>
      </c>
      <c r="B609" s="37">
        <v>5</v>
      </c>
      <c r="C609" s="37" t="s">
        <v>145</v>
      </c>
      <c r="D609" s="37" t="s">
        <v>149</v>
      </c>
      <c r="E609" s="34" t="s">
        <v>292</v>
      </c>
      <c r="F609" s="37" t="s">
        <v>147</v>
      </c>
      <c r="G609" s="38" t="s">
        <v>160</v>
      </c>
      <c r="H609" s="25">
        <v>17.6317362483828</v>
      </c>
      <c r="I609" s="26">
        <v>0</v>
      </c>
      <c r="J609" s="2">
        <v>17.6317362483828</v>
      </c>
      <c r="K609" s="25">
        <v>1.8337504321243285</v>
      </c>
      <c r="L609" s="26">
        <v>3.7103034669189103</v>
      </c>
      <c r="M609" s="2">
        <v>5.544053899043239</v>
      </c>
      <c r="N609" s="25">
        <v>1.6354677371738326</v>
      </c>
      <c r="O609" s="26">
        <v>6.973593278134656</v>
      </c>
      <c r="P609" s="26">
        <v>0.9590945357292114</v>
      </c>
      <c r="Q609" s="26">
        <v>0.7039850139290976</v>
      </c>
      <c r="R609" s="26">
        <v>4.788683393031557</v>
      </c>
      <c r="S609" s="26">
        <v>4.444446575695014</v>
      </c>
      <c r="T609" s="26">
        <v>16.76707533522798</v>
      </c>
      <c r="U609" s="26">
        <v>1.0014941467911433</v>
      </c>
      <c r="V609" s="2">
        <v>37.27168313531489</v>
      </c>
      <c r="W609" s="27">
        <v>60.44747328274093</v>
      </c>
      <c r="X609" s="28">
        <v>5.6420369074930425</v>
      </c>
      <c r="Y609" s="4">
        <v>66.08951019023397</v>
      </c>
    </row>
    <row r="610" spans="1:25" ht="15">
      <c r="A610" s="36">
        <v>2016</v>
      </c>
      <c r="B610" s="37">
        <v>5</v>
      </c>
      <c r="C610" s="37" t="s">
        <v>145</v>
      </c>
      <c r="D610" s="37" t="s">
        <v>149</v>
      </c>
      <c r="E610" s="34" t="s">
        <v>293</v>
      </c>
      <c r="F610" s="37" t="s">
        <v>147</v>
      </c>
      <c r="G610" s="38" t="s">
        <v>161</v>
      </c>
      <c r="H610" s="25">
        <v>45.4539150888064</v>
      </c>
      <c r="I610" s="26">
        <v>3.8463746189289196</v>
      </c>
      <c r="J610" s="2">
        <v>49.30028970773532</v>
      </c>
      <c r="K610" s="25">
        <v>7.122052187162555</v>
      </c>
      <c r="L610" s="26">
        <v>8.646250214595888</v>
      </c>
      <c r="M610" s="2">
        <v>15.768302401758442</v>
      </c>
      <c r="N610" s="25">
        <v>5.272719176408214</v>
      </c>
      <c r="O610" s="26">
        <v>32.64972426734945</v>
      </c>
      <c r="P610" s="26">
        <v>5.261442261881072</v>
      </c>
      <c r="Q610" s="26">
        <v>4.8487371959165895</v>
      </c>
      <c r="R610" s="26">
        <v>20.49260440991937</v>
      </c>
      <c r="S610" s="26">
        <v>14.344607551820491</v>
      </c>
      <c r="T610" s="26">
        <v>23.19842616774229</v>
      </c>
      <c r="U610" s="26">
        <v>4.150735393816938</v>
      </c>
      <c r="V610" s="2">
        <v>110.21261851496554</v>
      </c>
      <c r="W610" s="27">
        <v>175.2812106244593</v>
      </c>
      <c r="X610" s="28">
        <v>16.36038204480719</v>
      </c>
      <c r="Y610" s="4">
        <v>191.6415926692665</v>
      </c>
    </row>
    <row r="611" spans="1:25" ht="15">
      <c r="A611" s="36">
        <v>2016</v>
      </c>
      <c r="B611" s="37">
        <v>5</v>
      </c>
      <c r="C611" s="37" t="s">
        <v>145</v>
      </c>
      <c r="D611" s="37" t="s">
        <v>155</v>
      </c>
      <c r="E611" s="34" t="s">
        <v>294</v>
      </c>
      <c r="F611" s="37" t="s">
        <v>147</v>
      </c>
      <c r="G611" s="38" t="s">
        <v>162</v>
      </c>
      <c r="H611" s="25">
        <v>51.2684424262793</v>
      </c>
      <c r="I611" s="26">
        <v>0</v>
      </c>
      <c r="J611" s="2">
        <v>51.2684424262793</v>
      </c>
      <c r="K611" s="25">
        <v>2.070505198678694</v>
      </c>
      <c r="L611" s="26">
        <v>12.92199990132295</v>
      </c>
      <c r="M611" s="2">
        <v>14.992505100001644</v>
      </c>
      <c r="N611" s="25">
        <v>17.157946621892116</v>
      </c>
      <c r="O611" s="26">
        <v>23.59830178855725</v>
      </c>
      <c r="P611" s="26">
        <v>4.024826926334347</v>
      </c>
      <c r="Q611" s="26">
        <v>3.3895865956332525</v>
      </c>
      <c r="R611" s="26">
        <v>19.02999171533347</v>
      </c>
      <c r="S611" s="26">
        <v>11.52619554606518</v>
      </c>
      <c r="T611" s="26">
        <v>19.345290835249187</v>
      </c>
      <c r="U611" s="26">
        <v>3.199665799450001</v>
      </c>
      <c r="V611" s="2">
        <v>101.26594565492579</v>
      </c>
      <c r="W611" s="27">
        <v>167.52689318120673</v>
      </c>
      <c r="X611" s="28">
        <v>15.636588265151605</v>
      </c>
      <c r="Y611" s="4">
        <v>183.16348144635833</v>
      </c>
    </row>
    <row r="612" spans="1:25" ht="15">
      <c r="A612" s="36">
        <v>2016</v>
      </c>
      <c r="B612" s="37">
        <v>5</v>
      </c>
      <c r="C612" s="37" t="s">
        <v>145</v>
      </c>
      <c r="D612" s="37" t="s">
        <v>155</v>
      </c>
      <c r="E612" s="34" t="s">
        <v>295</v>
      </c>
      <c r="F612" s="37" t="s">
        <v>147</v>
      </c>
      <c r="G612" s="38" t="s">
        <v>163</v>
      </c>
      <c r="H612" s="25">
        <v>4.7364186122263146</v>
      </c>
      <c r="I612" s="26">
        <v>0</v>
      </c>
      <c r="J612" s="2">
        <v>4.7364186122263146</v>
      </c>
      <c r="K612" s="25">
        <v>5.676721759064224</v>
      </c>
      <c r="L612" s="26">
        <v>40.96840651537189</v>
      </c>
      <c r="M612" s="2">
        <v>46.64512827443611</v>
      </c>
      <c r="N612" s="25">
        <v>4.9400729293693875</v>
      </c>
      <c r="O612" s="26">
        <v>41.20878212413419</v>
      </c>
      <c r="P612" s="26">
        <v>3.956220097957923</v>
      </c>
      <c r="Q612" s="26">
        <v>1.7638102487995697</v>
      </c>
      <c r="R612" s="26">
        <v>11.683768717988851</v>
      </c>
      <c r="S612" s="26">
        <v>11.44837789910621</v>
      </c>
      <c r="T612" s="26">
        <v>16.71339302898842</v>
      </c>
      <c r="U612" s="26">
        <v>2.402496096020971</v>
      </c>
      <c r="V612" s="2">
        <v>94.11147499186939</v>
      </c>
      <c r="W612" s="27">
        <v>145.4930218785318</v>
      </c>
      <c r="X612" s="28">
        <v>13.580028932981827</v>
      </c>
      <c r="Y612" s="4">
        <v>159.07305081151364</v>
      </c>
    </row>
    <row r="613" spans="1:25" ht="15">
      <c r="A613" s="36">
        <v>2016</v>
      </c>
      <c r="B613" s="37">
        <v>5</v>
      </c>
      <c r="C613" s="37" t="s">
        <v>145</v>
      </c>
      <c r="D613" s="37" t="s">
        <v>155</v>
      </c>
      <c r="E613" s="34" t="s">
        <v>296</v>
      </c>
      <c r="F613" s="37" t="s">
        <v>147</v>
      </c>
      <c r="G613" s="38" t="s">
        <v>164</v>
      </c>
      <c r="H613" s="25">
        <v>17.241055226743715</v>
      </c>
      <c r="I613" s="26">
        <v>0</v>
      </c>
      <c r="J613" s="2">
        <v>17.241055226743715</v>
      </c>
      <c r="K613" s="25">
        <v>34.29421731150999</v>
      </c>
      <c r="L613" s="26">
        <v>21.146364362420115</v>
      </c>
      <c r="M613" s="2">
        <v>55.440581673930105</v>
      </c>
      <c r="N613" s="25">
        <v>1.7135186733505048</v>
      </c>
      <c r="O613" s="26">
        <v>6.517672484390796</v>
      </c>
      <c r="P613" s="26">
        <v>1.5206115528042465</v>
      </c>
      <c r="Q613" s="26">
        <v>1.207651537039612</v>
      </c>
      <c r="R613" s="26">
        <v>8.602620303871234</v>
      </c>
      <c r="S613" s="26">
        <v>7.597095417413024</v>
      </c>
      <c r="T613" s="26">
        <v>15.445259392033986</v>
      </c>
      <c r="U613" s="26">
        <v>1.626784164920298</v>
      </c>
      <c r="V613" s="2">
        <v>44.228654051474514</v>
      </c>
      <c r="W613" s="27">
        <v>116.91029095214833</v>
      </c>
      <c r="X613" s="28">
        <v>10.912004180775705</v>
      </c>
      <c r="Y613" s="4">
        <v>127.82229513292404</v>
      </c>
    </row>
    <row r="614" spans="1:25" ht="15">
      <c r="A614" s="36">
        <v>2016</v>
      </c>
      <c r="B614" s="37">
        <v>5</v>
      </c>
      <c r="C614" s="37" t="s">
        <v>145</v>
      </c>
      <c r="D614" s="37" t="s">
        <v>155</v>
      </c>
      <c r="E614" s="34" t="s">
        <v>297</v>
      </c>
      <c r="F614" s="37" t="s">
        <v>147</v>
      </c>
      <c r="G614" s="38" t="s">
        <v>165</v>
      </c>
      <c r="H614" s="25">
        <v>18.14827889165137</v>
      </c>
      <c r="I614" s="26">
        <v>0</v>
      </c>
      <c r="J614" s="2">
        <v>18.14827889165137</v>
      </c>
      <c r="K614" s="25">
        <v>0.7666389009127625</v>
      </c>
      <c r="L614" s="26">
        <v>7.154214038230625</v>
      </c>
      <c r="M614" s="2">
        <v>7.920852939143388</v>
      </c>
      <c r="N614" s="25">
        <v>1.8866777231059952</v>
      </c>
      <c r="O614" s="26">
        <v>5.961318435040408</v>
      </c>
      <c r="P614" s="26">
        <v>2.1421002156549327</v>
      </c>
      <c r="Q614" s="26">
        <v>1.7269548946086495</v>
      </c>
      <c r="R614" s="26">
        <v>9.64371430143942</v>
      </c>
      <c r="S614" s="26">
        <v>6.2495331026702745</v>
      </c>
      <c r="T614" s="26">
        <v>23.0079361466783</v>
      </c>
      <c r="U614" s="26">
        <v>1.3182746930054197</v>
      </c>
      <c r="V614" s="2">
        <v>51.93350416477368</v>
      </c>
      <c r="W614" s="27">
        <v>78.00263599556844</v>
      </c>
      <c r="X614" s="28">
        <v>7.280618694640666</v>
      </c>
      <c r="Y614" s="4">
        <v>85.2832546902091</v>
      </c>
    </row>
    <row r="615" spans="1:25" ht="15">
      <c r="A615" s="36">
        <v>2016</v>
      </c>
      <c r="B615" s="37">
        <v>5</v>
      </c>
      <c r="C615" s="37" t="s">
        <v>145</v>
      </c>
      <c r="D615" s="37" t="s">
        <v>153</v>
      </c>
      <c r="E615" s="34" t="s">
        <v>298</v>
      </c>
      <c r="F615" s="37" t="s">
        <v>147</v>
      </c>
      <c r="G615" s="38" t="s">
        <v>166</v>
      </c>
      <c r="H615" s="25">
        <v>78.65077316226964</v>
      </c>
      <c r="I615" s="26">
        <v>0.9671799975559168</v>
      </c>
      <c r="J615" s="2">
        <v>79.61795315982556</v>
      </c>
      <c r="K615" s="25">
        <v>3.2425345043708678</v>
      </c>
      <c r="L615" s="26">
        <v>15.093081774247006</v>
      </c>
      <c r="M615" s="2">
        <v>18.335616278617874</v>
      </c>
      <c r="N615" s="25">
        <v>12.630199482643397</v>
      </c>
      <c r="O615" s="26">
        <v>29.143768228338544</v>
      </c>
      <c r="P615" s="26">
        <v>4.185424183517264</v>
      </c>
      <c r="Q615" s="26">
        <v>3.829778929851653</v>
      </c>
      <c r="R615" s="26">
        <v>17.02436263726375</v>
      </c>
      <c r="S615" s="26">
        <v>13.522818976096998</v>
      </c>
      <c r="T615" s="26">
        <v>29.703034069391766</v>
      </c>
      <c r="U615" s="26">
        <v>4.516980735926451</v>
      </c>
      <c r="V615" s="2">
        <v>114.5497383477289</v>
      </c>
      <c r="W615" s="27">
        <v>212.50330778617234</v>
      </c>
      <c r="X615" s="28">
        <v>19.834511852762517</v>
      </c>
      <c r="Y615" s="4">
        <v>232.33781963893486</v>
      </c>
    </row>
    <row r="616" spans="1:25" ht="15">
      <c r="A616" s="36">
        <v>2016</v>
      </c>
      <c r="B616" s="37">
        <v>5</v>
      </c>
      <c r="C616" s="37" t="s">
        <v>145</v>
      </c>
      <c r="D616" s="37" t="s">
        <v>155</v>
      </c>
      <c r="E616" s="34" t="s">
        <v>299</v>
      </c>
      <c r="F616" s="37" t="s">
        <v>147</v>
      </c>
      <c r="G616" s="38" t="s">
        <v>167</v>
      </c>
      <c r="H616" s="25">
        <v>82.36512347273654</v>
      </c>
      <c r="I616" s="26">
        <v>3.353405245218923</v>
      </c>
      <c r="J616" s="2">
        <v>85.71852871795546</v>
      </c>
      <c r="K616" s="25">
        <v>13.393517904166748</v>
      </c>
      <c r="L616" s="26">
        <v>10.0926346279982</v>
      </c>
      <c r="M616" s="2">
        <v>23.486152532164947</v>
      </c>
      <c r="N616" s="25">
        <v>6.563869417491976</v>
      </c>
      <c r="O616" s="26">
        <v>39.28142212003196</v>
      </c>
      <c r="P616" s="26">
        <v>6.5539874204510795</v>
      </c>
      <c r="Q616" s="26">
        <v>7.081530394916173</v>
      </c>
      <c r="R616" s="26">
        <v>40.32871760536942</v>
      </c>
      <c r="S616" s="26">
        <v>19.135085572267272</v>
      </c>
      <c r="T616" s="26">
        <v>32.281099927067444</v>
      </c>
      <c r="U616" s="26">
        <v>7.944103296866075</v>
      </c>
      <c r="V616" s="2">
        <v>159.16060526647985</v>
      </c>
      <c r="W616" s="27">
        <v>268.36528651660024</v>
      </c>
      <c r="X616" s="28">
        <v>25.048603490928546</v>
      </c>
      <c r="Y616" s="4">
        <v>293.4138900075288</v>
      </c>
    </row>
    <row r="617" spans="1:25" ht="15">
      <c r="A617" s="36">
        <v>2016</v>
      </c>
      <c r="B617" s="37">
        <v>5</v>
      </c>
      <c r="C617" s="37" t="s">
        <v>145</v>
      </c>
      <c r="D617" s="37" t="s">
        <v>155</v>
      </c>
      <c r="E617" s="34" t="s">
        <v>300</v>
      </c>
      <c r="F617" s="37" t="s">
        <v>147</v>
      </c>
      <c r="G617" s="38" t="s">
        <v>168</v>
      </c>
      <c r="H617" s="25">
        <v>76.71040038617734</v>
      </c>
      <c r="I617" s="26">
        <v>1.0410387063332536</v>
      </c>
      <c r="J617" s="2">
        <v>77.7514390925106</v>
      </c>
      <c r="K617" s="25">
        <v>3.963273324310388</v>
      </c>
      <c r="L617" s="26">
        <v>14.009648388044122</v>
      </c>
      <c r="M617" s="2">
        <v>17.97292171235451</v>
      </c>
      <c r="N617" s="25">
        <v>5.703110559153728</v>
      </c>
      <c r="O617" s="26">
        <v>23.518189891757533</v>
      </c>
      <c r="P617" s="26">
        <v>5.015407837056333</v>
      </c>
      <c r="Q617" s="26">
        <v>4.951340516121414</v>
      </c>
      <c r="R617" s="26">
        <v>30.096043230472326</v>
      </c>
      <c r="S617" s="26">
        <v>12.973833925267552</v>
      </c>
      <c r="T617" s="26">
        <v>17.341057480289233</v>
      </c>
      <c r="U617" s="26">
        <v>4.975386672495976</v>
      </c>
      <c r="V617" s="2">
        <v>104.56831883351613</v>
      </c>
      <c r="W617" s="27">
        <v>200.29267963838123</v>
      </c>
      <c r="X617" s="28">
        <v>18.69478488636896</v>
      </c>
      <c r="Y617" s="4">
        <v>218.98746452475018</v>
      </c>
    </row>
    <row r="618" spans="1:25" ht="15">
      <c r="A618" s="36">
        <v>2016</v>
      </c>
      <c r="B618" s="37">
        <v>5</v>
      </c>
      <c r="C618" s="37" t="s">
        <v>145</v>
      </c>
      <c r="D618" s="37" t="s">
        <v>155</v>
      </c>
      <c r="E618" s="34" t="s">
        <v>301</v>
      </c>
      <c r="F618" s="37" t="s">
        <v>147</v>
      </c>
      <c r="G618" s="38" t="s">
        <v>169</v>
      </c>
      <c r="H618" s="25">
        <v>35.842783020363306</v>
      </c>
      <c r="I618" s="26">
        <v>0</v>
      </c>
      <c r="J618" s="2">
        <v>35.842783020363306</v>
      </c>
      <c r="K618" s="25">
        <v>1.0975115833504114</v>
      </c>
      <c r="L618" s="26">
        <v>6.726497813187753</v>
      </c>
      <c r="M618" s="2">
        <v>7.824009396538164</v>
      </c>
      <c r="N618" s="25">
        <v>2.1037531862109606</v>
      </c>
      <c r="O618" s="26">
        <v>9.99378386578587</v>
      </c>
      <c r="P618" s="26">
        <v>1.8122490424227264</v>
      </c>
      <c r="Q618" s="26">
        <v>1.5015371112949008</v>
      </c>
      <c r="R618" s="26">
        <v>7.793517338438168</v>
      </c>
      <c r="S618" s="26">
        <v>6.1238904814675115</v>
      </c>
      <c r="T618" s="26">
        <v>15.913468058496528</v>
      </c>
      <c r="U618" s="26">
        <v>1.4938183289679654</v>
      </c>
      <c r="V618" s="2">
        <v>46.733312996266356</v>
      </c>
      <c r="W618" s="27">
        <v>90.40010541316784</v>
      </c>
      <c r="X618" s="28">
        <v>8.437702401575363</v>
      </c>
      <c r="Y618" s="4">
        <v>98.8378078147432</v>
      </c>
    </row>
    <row r="619" spans="1:25" ht="15">
      <c r="A619" s="36">
        <v>2016</v>
      </c>
      <c r="B619" s="37">
        <v>5</v>
      </c>
      <c r="C619" s="37" t="s">
        <v>145</v>
      </c>
      <c r="D619" s="37" t="s">
        <v>146</v>
      </c>
      <c r="E619" s="34" t="s">
        <v>302</v>
      </c>
      <c r="F619" s="37" t="s">
        <v>147</v>
      </c>
      <c r="G619" s="38" t="s">
        <v>170</v>
      </c>
      <c r="H619" s="25">
        <v>29.18433744061932</v>
      </c>
      <c r="I619" s="26">
        <v>2.8067551278250207</v>
      </c>
      <c r="J619" s="2">
        <v>31.99109256844434</v>
      </c>
      <c r="K619" s="25">
        <v>3.441711012178323</v>
      </c>
      <c r="L619" s="26">
        <v>5.17841899325824</v>
      </c>
      <c r="M619" s="2">
        <v>8.620130005436563</v>
      </c>
      <c r="N619" s="25">
        <v>2.6324014752166267</v>
      </c>
      <c r="O619" s="26">
        <v>13.091217666516833</v>
      </c>
      <c r="P619" s="26">
        <v>1.6628747945829638</v>
      </c>
      <c r="Q619" s="26">
        <v>1.230723093965101</v>
      </c>
      <c r="R619" s="26">
        <v>10.52069094474107</v>
      </c>
      <c r="S619" s="26">
        <v>8.31283115418071</v>
      </c>
      <c r="T619" s="26">
        <v>29.645042959241838</v>
      </c>
      <c r="U619" s="26">
        <v>2.0991959150699904</v>
      </c>
      <c r="V619" s="2">
        <v>69.19097398107996</v>
      </c>
      <c r="W619" s="27">
        <v>109.80219655496086</v>
      </c>
      <c r="X619" s="28">
        <v>10.248708464506615</v>
      </c>
      <c r="Y619" s="4">
        <v>120.05090501946748</v>
      </c>
    </row>
    <row r="620" spans="1:25" ht="15">
      <c r="A620" s="36">
        <v>2016</v>
      </c>
      <c r="B620" s="37">
        <v>5</v>
      </c>
      <c r="C620" s="37" t="s">
        <v>145</v>
      </c>
      <c r="D620" s="37" t="s">
        <v>153</v>
      </c>
      <c r="E620" s="34" t="s">
        <v>303</v>
      </c>
      <c r="F620" s="37" t="s">
        <v>147</v>
      </c>
      <c r="G620" s="38" t="s">
        <v>171</v>
      </c>
      <c r="H620" s="25">
        <v>123.88631164046807</v>
      </c>
      <c r="I620" s="26">
        <v>11.104572326783526</v>
      </c>
      <c r="J620" s="2">
        <v>134.9908839672516</v>
      </c>
      <c r="K620" s="25">
        <v>20.901350294597886</v>
      </c>
      <c r="L620" s="26">
        <v>16.31541956434091</v>
      </c>
      <c r="M620" s="2">
        <v>37.2167698589388</v>
      </c>
      <c r="N620" s="25">
        <v>9.966894108257886</v>
      </c>
      <c r="O620" s="26">
        <v>48.34921518285505</v>
      </c>
      <c r="P620" s="26">
        <v>10.406314282481505</v>
      </c>
      <c r="Q620" s="26">
        <v>10.93321957291381</v>
      </c>
      <c r="R620" s="26">
        <v>40.38940415744766</v>
      </c>
      <c r="S620" s="26">
        <v>26.99491864162067</v>
      </c>
      <c r="T620" s="26">
        <v>36.791651551289334</v>
      </c>
      <c r="U620" s="26">
        <v>10.257210270748173</v>
      </c>
      <c r="V620" s="2">
        <v>194.07759666323017</v>
      </c>
      <c r="W620" s="27">
        <v>366.28525048942055</v>
      </c>
      <c r="X620" s="28">
        <v>34.188104421146896</v>
      </c>
      <c r="Y620" s="4">
        <v>400.4733549105674</v>
      </c>
    </row>
    <row r="621" spans="1:25" ht="15">
      <c r="A621" s="36">
        <v>2016</v>
      </c>
      <c r="B621" s="37">
        <v>5</v>
      </c>
      <c r="C621" s="37" t="s">
        <v>145</v>
      </c>
      <c r="D621" s="37" t="s">
        <v>155</v>
      </c>
      <c r="E621" s="34" t="s">
        <v>304</v>
      </c>
      <c r="F621" s="37" t="s">
        <v>147</v>
      </c>
      <c r="G621" s="38" t="s">
        <v>172</v>
      </c>
      <c r="H621" s="25">
        <v>34.32406245786636</v>
      </c>
      <c r="I621" s="26">
        <v>14.64052797086444</v>
      </c>
      <c r="J621" s="2">
        <v>48.9645904287308</v>
      </c>
      <c r="K621" s="25">
        <v>2.452137073887346</v>
      </c>
      <c r="L621" s="26">
        <v>5.816080336424729</v>
      </c>
      <c r="M621" s="2">
        <v>8.268217410312076</v>
      </c>
      <c r="N621" s="25">
        <v>1.7489989302643862</v>
      </c>
      <c r="O621" s="26">
        <v>7.800628842274251</v>
      </c>
      <c r="P621" s="26">
        <v>2.1680148508814003</v>
      </c>
      <c r="Q621" s="26">
        <v>1.4717744662818149</v>
      </c>
      <c r="R621" s="26">
        <v>10.106638223214869</v>
      </c>
      <c r="S621" s="26">
        <v>7.982776812492072</v>
      </c>
      <c r="T621" s="26">
        <v>17.96600652684013</v>
      </c>
      <c r="U621" s="26">
        <v>2.0983983312492427</v>
      </c>
      <c r="V621" s="2">
        <v>51.340265966255174</v>
      </c>
      <c r="W621" s="27">
        <v>108.57307380529805</v>
      </c>
      <c r="X621" s="28">
        <v>10.133892473869023</v>
      </c>
      <c r="Y621" s="4">
        <v>118.70696627916708</v>
      </c>
    </row>
    <row r="622" spans="1:25" ht="15">
      <c r="A622" s="36">
        <v>2016</v>
      </c>
      <c r="B622" s="37">
        <v>5</v>
      </c>
      <c r="C622" s="37" t="s">
        <v>145</v>
      </c>
      <c r="D622" s="37" t="s">
        <v>146</v>
      </c>
      <c r="E622" s="34" t="s">
        <v>305</v>
      </c>
      <c r="F622" s="37" t="s">
        <v>147</v>
      </c>
      <c r="G622" s="38" t="s">
        <v>173</v>
      </c>
      <c r="H622" s="25">
        <v>38.30179463433676</v>
      </c>
      <c r="I622" s="26">
        <v>1.4692622946494254</v>
      </c>
      <c r="J622" s="2">
        <v>39.771056928986184</v>
      </c>
      <c r="K622" s="25">
        <v>4.1844800807950815</v>
      </c>
      <c r="L622" s="26">
        <v>9.511571009542973</v>
      </c>
      <c r="M622" s="2">
        <v>13.696051090338054</v>
      </c>
      <c r="N622" s="25">
        <v>2.6499823959330846</v>
      </c>
      <c r="O622" s="26">
        <v>7.765630055048788</v>
      </c>
      <c r="P622" s="26">
        <v>1.216477811334118</v>
      </c>
      <c r="Q622" s="26">
        <v>0.9170309515707362</v>
      </c>
      <c r="R622" s="26">
        <v>7.818934859870228</v>
      </c>
      <c r="S622" s="26">
        <v>12.678637548514985</v>
      </c>
      <c r="T622" s="26">
        <v>62.58612445519792</v>
      </c>
      <c r="U622" s="26">
        <v>1.1797823792981894</v>
      </c>
      <c r="V622" s="2">
        <v>96.80699831864442</v>
      </c>
      <c r="W622" s="27">
        <v>150.27410633796865</v>
      </c>
      <c r="X622" s="28">
        <v>14.026283690755104</v>
      </c>
      <c r="Y622" s="4">
        <v>164.30039002872374</v>
      </c>
    </row>
    <row r="623" spans="1:25" ht="15">
      <c r="A623" s="36">
        <v>2016</v>
      </c>
      <c r="B623" s="37">
        <v>5</v>
      </c>
      <c r="C623" s="37" t="s">
        <v>174</v>
      </c>
      <c r="D623" s="37" t="s">
        <v>175</v>
      </c>
      <c r="E623" s="34" t="s">
        <v>306</v>
      </c>
      <c r="F623" s="37" t="s">
        <v>176</v>
      </c>
      <c r="G623" s="38" t="s">
        <v>177</v>
      </c>
      <c r="H623" s="25">
        <v>537.07736456092</v>
      </c>
      <c r="I623" s="26">
        <v>17.156935777713898</v>
      </c>
      <c r="J623" s="2">
        <v>554.234300338634</v>
      </c>
      <c r="K623" s="25">
        <v>65.52543149749891</v>
      </c>
      <c r="L623" s="26">
        <v>156.31800713686204</v>
      </c>
      <c r="M623" s="2">
        <v>221.84343863436095</v>
      </c>
      <c r="N623" s="25">
        <v>76.96845247778481</v>
      </c>
      <c r="O623" s="26">
        <v>534.6871904219482</v>
      </c>
      <c r="P623" s="26">
        <v>56.43495167435747</v>
      </c>
      <c r="Q623" s="26">
        <v>57.13931715033437</v>
      </c>
      <c r="R623" s="26">
        <v>116.39847295597596</v>
      </c>
      <c r="S623" s="26">
        <v>157.66937931100205</v>
      </c>
      <c r="T623" s="26">
        <v>162.100365628334</v>
      </c>
      <c r="U623" s="26">
        <v>35.040014003642824</v>
      </c>
      <c r="V623" s="2">
        <v>1196.3689107786329</v>
      </c>
      <c r="W623" s="27">
        <v>1972.4466497516278</v>
      </c>
      <c r="X623" s="28">
        <v>184.1038130455147</v>
      </c>
      <c r="Y623" s="4">
        <v>2156.5504627971422</v>
      </c>
    </row>
    <row r="624" spans="1:25" ht="15">
      <c r="A624" s="36">
        <v>2016</v>
      </c>
      <c r="B624" s="37">
        <v>5</v>
      </c>
      <c r="C624" s="37" t="s">
        <v>174</v>
      </c>
      <c r="D624" s="37" t="s">
        <v>178</v>
      </c>
      <c r="E624" s="34" t="s">
        <v>307</v>
      </c>
      <c r="F624" s="37" t="s">
        <v>176</v>
      </c>
      <c r="G624" s="38" t="s">
        <v>179</v>
      </c>
      <c r="H624" s="25">
        <v>54.47919446754766</v>
      </c>
      <c r="I624" s="26">
        <v>0</v>
      </c>
      <c r="J624" s="2">
        <v>54.47919446754766</v>
      </c>
      <c r="K624" s="25">
        <v>1.935907335258003</v>
      </c>
      <c r="L624" s="26">
        <v>20.690413590507823</v>
      </c>
      <c r="M624" s="2">
        <v>22.626320925765825</v>
      </c>
      <c r="N624" s="25">
        <v>8.74567934480158</v>
      </c>
      <c r="O624" s="26">
        <v>30.26861089595865</v>
      </c>
      <c r="P624" s="26">
        <v>8.661875246547263</v>
      </c>
      <c r="Q624" s="26">
        <v>7.153404135099407</v>
      </c>
      <c r="R624" s="26">
        <v>20.85132957926169</v>
      </c>
      <c r="S624" s="26">
        <v>23.909641518267176</v>
      </c>
      <c r="T624" s="26">
        <v>73.06781391412113</v>
      </c>
      <c r="U624" s="26">
        <v>8.474121355138845</v>
      </c>
      <c r="V624" s="2">
        <v>181.12199461441213</v>
      </c>
      <c r="W624" s="27">
        <v>258.22751000772564</v>
      </c>
      <c r="X624" s="28">
        <v>24.1025176558556</v>
      </c>
      <c r="Y624" s="4">
        <v>282.33002766358123</v>
      </c>
    </row>
    <row r="625" spans="1:25" ht="15">
      <c r="A625" s="36">
        <v>2016</v>
      </c>
      <c r="B625" s="37">
        <v>5</v>
      </c>
      <c r="C625" s="37" t="s">
        <v>174</v>
      </c>
      <c r="D625" s="37" t="s">
        <v>175</v>
      </c>
      <c r="E625" s="34" t="s">
        <v>308</v>
      </c>
      <c r="F625" s="37" t="s">
        <v>176</v>
      </c>
      <c r="G625" s="38" t="s">
        <v>180</v>
      </c>
      <c r="H625" s="25">
        <v>696.2478009665747</v>
      </c>
      <c r="I625" s="26">
        <v>9.042707004891668</v>
      </c>
      <c r="J625" s="2">
        <v>705.2905079714664</v>
      </c>
      <c r="K625" s="25">
        <v>26.943237339359698</v>
      </c>
      <c r="L625" s="26">
        <v>71.69123835308396</v>
      </c>
      <c r="M625" s="2">
        <v>98.63447569244366</v>
      </c>
      <c r="N625" s="25">
        <v>24.169789677526072</v>
      </c>
      <c r="O625" s="26">
        <v>122.74929226274757</v>
      </c>
      <c r="P625" s="26">
        <v>12.80341456347226</v>
      </c>
      <c r="Q625" s="26">
        <v>10.118497339087291</v>
      </c>
      <c r="R625" s="26">
        <v>33.31881611523651</v>
      </c>
      <c r="S625" s="26">
        <v>50.948377962791895</v>
      </c>
      <c r="T625" s="26">
        <v>80.30862852203451</v>
      </c>
      <c r="U625" s="26">
        <v>11.067320424222258</v>
      </c>
      <c r="V625" s="2">
        <v>345.4641451527638</v>
      </c>
      <c r="W625" s="27">
        <v>1149.3891288166737</v>
      </c>
      <c r="X625" s="28">
        <v>107.27954269271385</v>
      </c>
      <c r="Y625" s="4">
        <v>1256.6686715093877</v>
      </c>
    </row>
    <row r="626" spans="1:25" ht="15">
      <c r="A626" s="36">
        <v>2016</v>
      </c>
      <c r="B626" s="37">
        <v>5</v>
      </c>
      <c r="C626" s="37" t="s">
        <v>174</v>
      </c>
      <c r="D626" s="37" t="s">
        <v>175</v>
      </c>
      <c r="E626" s="34" t="s">
        <v>309</v>
      </c>
      <c r="F626" s="37" t="s">
        <v>176</v>
      </c>
      <c r="G626" s="38" t="s">
        <v>181</v>
      </c>
      <c r="H626" s="25">
        <v>338.91163730837803</v>
      </c>
      <c r="I626" s="26">
        <v>0</v>
      </c>
      <c r="J626" s="2">
        <v>338.91163730837803</v>
      </c>
      <c r="K626" s="25">
        <v>24.907066560882246</v>
      </c>
      <c r="L626" s="26">
        <v>47.19706982554584</v>
      </c>
      <c r="M626" s="2">
        <v>72.10413638642808</v>
      </c>
      <c r="N626" s="25">
        <v>28.032549054954753</v>
      </c>
      <c r="O626" s="26">
        <v>172.38061386352544</v>
      </c>
      <c r="P626" s="26">
        <v>21.74501053634775</v>
      </c>
      <c r="Q626" s="26">
        <v>22.109000420044996</v>
      </c>
      <c r="R626" s="26">
        <v>53.53742401603609</v>
      </c>
      <c r="S626" s="26">
        <v>54.988300874074774</v>
      </c>
      <c r="T626" s="26">
        <v>35.599913057734724</v>
      </c>
      <c r="U626" s="26">
        <v>15.928701328220232</v>
      </c>
      <c r="V626" s="2">
        <v>404.29811676501026</v>
      </c>
      <c r="W626" s="27">
        <v>815.3138904598163</v>
      </c>
      <c r="X626" s="28">
        <v>76.09911015210908</v>
      </c>
      <c r="Y626" s="4">
        <v>891.4130006119254</v>
      </c>
    </row>
    <row r="627" spans="1:25" ht="15">
      <c r="A627" s="36">
        <v>2016</v>
      </c>
      <c r="B627" s="37">
        <v>5</v>
      </c>
      <c r="C627" s="37" t="s">
        <v>174</v>
      </c>
      <c r="D627" s="37" t="s">
        <v>182</v>
      </c>
      <c r="E627" s="34" t="s">
        <v>310</v>
      </c>
      <c r="F627" s="37" t="s">
        <v>176</v>
      </c>
      <c r="G627" s="38" t="s">
        <v>183</v>
      </c>
      <c r="H627" s="25">
        <v>1.9500847838637472</v>
      </c>
      <c r="I627" s="26">
        <v>0</v>
      </c>
      <c r="J627" s="2">
        <v>1.950084783863747</v>
      </c>
      <c r="K627" s="25">
        <v>0.6204728909429172</v>
      </c>
      <c r="L627" s="26">
        <v>2.367157573789013</v>
      </c>
      <c r="M627" s="2">
        <v>2.98763046473193</v>
      </c>
      <c r="N627" s="25">
        <v>0.6332772195875405</v>
      </c>
      <c r="O627" s="26">
        <v>1.4499594783984533</v>
      </c>
      <c r="P627" s="26">
        <v>0.8735159331622564</v>
      </c>
      <c r="Q627" s="26">
        <v>0.3482752710200534</v>
      </c>
      <c r="R627" s="26">
        <v>-0.18641942791523222</v>
      </c>
      <c r="S627" s="26">
        <v>3.9901834294490377</v>
      </c>
      <c r="T627" s="26">
        <v>22.99684237880172</v>
      </c>
      <c r="U627" s="26">
        <v>0.3867503784900646</v>
      </c>
      <c r="V627" s="2">
        <v>30.490620194903908</v>
      </c>
      <c r="W627" s="27">
        <v>35.428335443499584</v>
      </c>
      <c r="X627" s="28">
        <v>3.306851188114724</v>
      </c>
      <c r="Y627" s="4">
        <v>38.73518663161431</v>
      </c>
    </row>
    <row r="628" spans="1:25" ht="15">
      <c r="A628" s="36">
        <v>2016</v>
      </c>
      <c r="B628" s="37">
        <v>5</v>
      </c>
      <c r="C628" s="37" t="s">
        <v>174</v>
      </c>
      <c r="D628" s="37" t="s">
        <v>175</v>
      </c>
      <c r="E628" s="34" t="s">
        <v>311</v>
      </c>
      <c r="F628" s="37" t="s">
        <v>176</v>
      </c>
      <c r="G628" s="38" t="s">
        <v>184</v>
      </c>
      <c r="H628" s="25">
        <v>37.56732927120524</v>
      </c>
      <c r="I628" s="26">
        <v>1.7743470778229877</v>
      </c>
      <c r="J628" s="2">
        <v>39.341676349028226</v>
      </c>
      <c r="K628" s="25">
        <v>0.9407645982946319</v>
      </c>
      <c r="L628" s="26">
        <v>11.384227265603705</v>
      </c>
      <c r="M628" s="2">
        <v>12.324991863898337</v>
      </c>
      <c r="N628" s="25">
        <v>4.549386691255553</v>
      </c>
      <c r="O628" s="26">
        <v>13.059599067250302</v>
      </c>
      <c r="P628" s="26">
        <v>2.3865798004861336</v>
      </c>
      <c r="Q628" s="26">
        <v>2.122400614352587</v>
      </c>
      <c r="R628" s="26">
        <v>5.860704386150044</v>
      </c>
      <c r="S628" s="26">
        <v>11.770157204667367</v>
      </c>
      <c r="T628" s="26">
        <v>52.68058753795347</v>
      </c>
      <c r="U628" s="26">
        <v>1.51093495868911</v>
      </c>
      <c r="V628" s="2">
        <v>93.93491432772292</v>
      </c>
      <c r="W628" s="27">
        <v>145.60158254064947</v>
      </c>
      <c r="X628" s="28">
        <v>13.590160436080973</v>
      </c>
      <c r="Y628" s="4">
        <v>159.19174297673044</v>
      </c>
    </row>
    <row r="629" spans="1:25" ht="15">
      <c r="A629" s="36">
        <v>2016</v>
      </c>
      <c r="B629" s="37">
        <v>5</v>
      </c>
      <c r="C629" s="37" t="s">
        <v>174</v>
      </c>
      <c r="D629" s="37" t="s">
        <v>178</v>
      </c>
      <c r="E629" s="34" t="s">
        <v>312</v>
      </c>
      <c r="F629" s="37" t="s">
        <v>176</v>
      </c>
      <c r="G629" s="38" t="s">
        <v>185</v>
      </c>
      <c r="H629" s="25">
        <v>85.90139816453521</v>
      </c>
      <c r="I629" s="26">
        <v>0</v>
      </c>
      <c r="J629" s="2">
        <v>85.90139816453521</v>
      </c>
      <c r="K629" s="25">
        <v>1.4142567942873052</v>
      </c>
      <c r="L629" s="26">
        <v>35.503217904518046</v>
      </c>
      <c r="M629" s="2">
        <v>36.91747469880535</v>
      </c>
      <c r="N629" s="25">
        <v>28.702999284527532</v>
      </c>
      <c r="O629" s="26">
        <v>98.24423338726311</v>
      </c>
      <c r="P629" s="26">
        <v>15.564197852953193</v>
      </c>
      <c r="Q629" s="26">
        <v>12.080277496942736</v>
      </c>
      <c r="R629" s="26">
        <v>31.690659530012702</v>
      </c>
      <c r="S629" s="26">
        <v>37.975340512294935</v>
      </c>
      <c r="T629" s="26">
        <v>61.46957038305696</v>
      </c>
      <c r="U629" s="26">
        <v>12.196734621000893</v>
      </c>
      <c r="V629" s="2">
        <v>297.90677345808723</v>
      </c>
      <c r="W629" s="27">
        <v>420.7256463214278</v>
      </c>
      <c r="X629" s="28">
        <v>39.26983315834405</v>
      </c>
      <c r="Y629" s="4">
        <v>459.99547947977186</v>
      </c>
    </row>
    <row r="630" spans="1:25" ht="15">
      <c r="A630" s="36">
        <v>2016</v>
      </c>
      <c r="B630" s="37">
        <v>5</v>
      </c>
      <c r="C630" s="37" t="s">
        <v>174</v>
      </c>
      <c r="D630" s="37" t="s">
        <v>178</v>
      </c>
      <c r="E630" s="34" t="s">
        <v>313</v>
      </c>
      <c r="F630" s="37" t="s">
        <v>176</v>
      </c>
      <c r="G630" s="38" t="s">
        <v>186</v>
      </c>
      <c r="H630" s="25">
        <v>56.85442372516193</v>
      </c>
      <c r="I630" s="26">
        <v>0</v>
      </c>
      <c r="J630" s="2">
        <v>56.85442372516193</v>
      </c>
      <c r="K630" s="25">
        <v>0.639659154243026</v>
      </c>
      <c r="L630" s="26">
        <v>15.377683206644546</v>
      </c>
      <c r="M630" s="2">
        <v>16.01734236088757</v>
      </c>
      <c r="N630" s="25">
        <v>6.427352023868729</v>
      </c>
      <c r="O630" s="26">
        <v>20.554254608492897</v>
      </c>
      <c r="P630" s="26">
        <v>4.51647967471467</v>
      </c>
      <c r="Q630" s="26">
        <v>3.698578295854804</v>
      </c>
      <c r="R630" s="26">
        <v>10.412511131482196</v>
      </c>
      <c r="S630" s="26">
        <v>14.332802802376989</v>
      </c>
      <c r="T630" s="26">
        <v>51.06399102406844</v>
      </c>
      <c r="U630" s="26">
        <v>2.8925612999253443</v>
      </c>
      <c r="V630" s="2">
        <v>113.89194003170861</v>
      </c>
      <c r="W630" s="27">
        <v>186.76370611775812</v>
      </c>
      <c r="X630" s="28">
        <v>17.43211506428775</v>
      </c>
      <c r="Y630" s="4">
        <v>204.19582118204588</v>
      </c>
    </row>
    <row r="631" spans="1:25" ht="15">
      <c r="A631" s="36">
        <v>2016</v>
      </c>
      <c r="B631" s="37">
        <v>5</v>
      </c>
      <c r="C631" s="37" t="s">
        <v>174</v>
      </c>
      <c r="D631" s="37" t="s">
        <v>178</v>
      </c>
      <c r="E631" s="34" t="s">
        <v>314</v>
      </c>
      <c r="F631" s="37" t="s">
        <v>176</v>
      </c>
      <c r="G631" s="38" t="s">
        <v>187</v>
      </c>
      <c r="H631" s="25">
        <v>61.09211504664986</v>
      </c>
      <c r="I631" s="26">
        <v>0</v>
      </c>
      <c r="J631" s="2">
        <v>61.09211504664986</v>
      </c>
      <c r="K631" s="25">
        <v>2.005365092231923</v>
      </c>
      <c r="L631" s="26">
        <v>20.584604910572825</v>
      </c>
      <c r="M631" s="2">
        <v>22.589970002804748</v>
      </c>
      <c r="N631" s="25">
        <v>4.92768344206007</v>
      </c>
      <c r="O631" s="26">
        <v>14.668541249977892</v>
      </c>
      <c r="P631" s="26">
        <v>2.776358780305777</v>
      </c>
      <c r="Q631" s="26">
        <v>2.3459204608304125</v>
      </c>
      <c r="R631" s="26">
        <v>6.598045687285982</v>
      </c>
      <c r="S631" s="26">
        <v>23.516206979078355</v>
      </c>
      <c r="T631" s="26">
        <v>124.02354088553857</v>
      </c>
      <c r="U631" s="26">
        <v>1.77404587986633</v>
      </c>
      <c r="V631" s="2">
        <v>180.61989104646338</v>
      </c>
      <c r="W631" s="27">
        <v>264.301976095918</v>
      </c>
      <c r="X631" s="28">
        <v>24.6694722895509</v>
      </c>
      <c r="Y631" s="4">
        <v>288.97144838546893</v>
      </c>
    </row>
    <row r="632" spans="1:25" ht="15">
      <c r="A632" s="36">
        <v>2016</v>
      </c>
      <c r="B632" s="37">
        <v>5</v>
      </c>
      <c r="C632" s="37" t="s">
        <v>174</v>
      </c>
      <c r="D632" s="37" t="s">
        <v>175</v>
      </c>
      <c r="E632" s="34" t="s">
        <v>315</v>
      </c>
      <c r="F632" s="37" t="s">
        <v>176</v>
      </c>
      <c r="G632" s="38" t="s">
        <v>188</v>
      </c>
      <c r="H632" s="25">
        <v>836.7032102806434</v>
      </c>
      <c r="I632" s="26">
        <v>9.932642900747737</v>
      </c>
      <c r="J632" s="2">
        <v>846.6358531813911</v>
      </c>
      <c r="K632" s="25">
        <v>15.417838517974982</v>
      </c>
      <c r="L632" s="26">
        <v>170.352087709704</v>
      </c>
      <c r="M632" s="2">
        <v>185.76992622767898</v>
      </c>
      <c r="N632" s="25">
        <v>87.70207795059488</v>
      </c>
      <c r="O632" s="26">
        <v>374.7187875039554</v>
      </c>
      <c r="P632" s="26">
        <v>83.74874474871945</v>
      </c>
      <c r="Q632" s="26">
        <v>56.821859076797715</v>
      </c>
      <c r="R632" s="26">
        <v>141.74169074878188</v>
      </c>
      <c r="S632" s="26">
        <v>164.78855840880695</v>
      </c>
      <c r="T632" s="26">
        <v>137.53957206600398</v>
      </c>
      <c r="U632" s="26">
        <v>48.02959036691406</v>
      </c>
      <c r="V632" s="2">
        <v>1095.0275125657915</v>
      </c>
      <c r="W632" s="27">
        <v>2127.4332919748613</v>
      </c>
      <c r="X632" s="28">
        <v>198.56886875025882</v>
      </c>
      <c r="Y632" s="4">
        <v>2326.00216072512</v>
      </c>
    </row>
    <row r="633" spans="1:25" ht="15" thickBot="1">
      <c r="A633" s="39">
        <v>2016</v>
      </c>
      <c r="B633" s="40">
        <v>5</v>
      </c>
      <c r="C633" s="40" t="s">
        <v>174</v>
      </c>
      <c r="D633" s="40" t="s">
        <v>182</v>
      </c>
      <c r="E633" s="41" t="s">
        <v>316</v>
      </c>
      <c r="F633" s="40" t="s">
        <v>176</v>
      </c>
      <c r="G633" s="42" t="s">
        <v>189</v>
      </c>
      <c r="H633" s="29">
        <v>9.921715325830666</v>
      </c>
      <c r="I633" s="30">
        <v>0</v>
      </c>
      <c r="J633" s="5">
        <v>9.921715325830666</v>
      </c>
      <c r="K633" s="29">
        <v>0</v>
      </c>
      <c r="L633" s="30">
        <v>4.6843927010920074</v>
      </c>
      <c r="M633" s="5">
        <v>4.6843927010920074</v>
      </c>
      <c r="N633" s="29">
        <v>1.698532393962272</v>
      </c>
      <c r="O633" s="30">
        <v>3.949484737056273</v>
      </c>
      <c r="P633" s="30">
        <v>1.148833929238625</v>
      </c>
      <c r="Q633" s="30">
        <v>0.9005812630053752</v>
      </c>
      <c r="R633" s="30">
        <v>-0.25032525966175895</v>
      </c>
      <c r="S633" s="30">
        <v>5.229099989671192</v>
      </c>
      <c r="T633" s="30">
        <v>27.148875337636824</v>
      </c>
      <c r="U633" s="30">
        <v>1.1202964965340951</v>
      </c>
      <c r="V633" s="5">
        <v>40.94300955052839</v>
      </c>
      <c r="W633" s="31">
        <v>55.54911757745106</v>
      </c>
      <c r="X633" s="32">
        <v>5.184871083431198</v>
      </c>
      <c r="Y633" s="6">
        <v>60.733988660882254</v>
      </c>
    </row>
    <row r="634" spans="1:25" ht="15" thickBot="1">
      <c r="A634" s="43">
        <v>2016</v>
      </c>
      <c r="B634" s="13">
        <v>5</v>
      </c>
      <c r="C634" s="44" t="s">
        <v>190</v>
      </c>
      <c r="D634" s="44" t="s">
        <v>190</v>
      </c>
      <c r="E634" s="13" t="s">
        <v>190</v>
      </c>
      <c r="F634" s="44" t="s">
        <v>191</v>
      </c>
      <c r="G634" s="14" t="s">
        <v>319</v>
      </c>
      <c r="H634" s="9">
        <v>7414.000000000003</v>
      </c>
      <c r="I634" s="10">
        <v>2827.0000000000005</v>
      </c>
      <c r="J634" s="7">
        <v>10240.315420139628</v>
      </c>
      <c r="K634" s="9">
        <v>21031.586564243495</v>
      </c>
      <c r="L634" s="10">
        <v>9481.69994109999</v>
      </c>
      <c r="M634" s="7">
        <v>30513.24066208054</v>
      </c>
      <c r="N634" s="9">
        <v>5442.568268024284</v>
      </c>
      <c r="O634" s="10">
        <v>21461.502240182075</v>
      </c>
      <c r="P634" s="10">
        <v>3594.3737961676047</v>
      </c>
      <c r="Q634" s="10">
        <v>5491.563354705962</v>
      </c>
      <c r="R634" s="10">
        <v>10794.72559222386</v>
      </c>
      <c r="S634" s="10">
        <v>11010.786020329997</v>
      </c>
      <c r="T634" s="10">
        <v>13796.38511604153</v>
      </c>
      <c r="U634" s="10">
        <v>2917.745725287673</v>
      </c>
      <c r="V634" s="7">
        <v>74509.650112963</v>
      </c>
      <c r="W634" s="8">
        <v>115263.20619518308</v>
      </c>
      <c r="X634" s="11">
        <v>10758.437877343249</v>
      </c>
      <c r="Y634" s="8">
        <v>126021.64407252634</v>
      </c>
    </row>
    <row r="635" spans="1:25" ht="15">
      <c r="A635" s="33">
        <v>2015</v>
      </c>
      <c r="B635" s="34">
        <v>5</v>
      </c>
      <c r="C635" s="34" t="s">
        <v>22</v>
      </c>
      <c r="D635" s="34" t="s">
        <v>23</v>
      </c>
      <c r="E635" s="34" t="s">
        <v>192</v>
      </c>
      <c r="F635" s="34" t="s">
        <v>24</v>
      </c>
      <c r="G635" s="35" t="s">
        <v>25</v>
      </c>
      <c r="H635" s="21">
        <v>118.60808770034504</v>
      </c>
      <c r="I635" s="22">
        <v>6.708917293092213</v>
      </c>
      <c r="J635" s="1">
        <v>125.31700499343725</v>
      </c>
      <c r="K635" s="21">
        <v>7523.698051714905</v>
      </c>
      <c r="L635" s="22">
        <v>4253.528842116165</v>
      </c>
      <c r="M635" s="1">
        <v>11777.22689383107</v>
      </c>
      <c r="N635" s="21">
        <v>1743.7577588097329</v>
      </c>
      <c r="O635" s="22">
        <v>9212.12892448118</v>
      </c>
      <c r="P635" s="22">
        <v>1636.8937695915015</v>
      </c>
      <c r="Q635" s="22">
        <v>4235.631960628944</v>
      </c>
      <c r="R635" s="22">
        <v>4359.007675578744</v>
      </c>
      <c r="S635" s="22">
        <v>5024.239577452054</v>
      </c>
      <c r="T635" s="22">
        <v>6187.414582365623</v>
      </c>
      <c r="U635" s="22">
        <v>1249.7872145471677</v>
      </c>
      <c r="V635" s="1">
        <v>33648.86070891974</v>
      </c>
      <c r="W635" s="23">
        <v>45551.40460774425</v>
      </c>
      <c r="X635" s="24">
        <v>4578.0038504908</v>
      </c>
      <c r="Y635" s="3">
        <v>50129.40845823505</v>
      </c>
    </row>
    <row r="636" spans="1:25" ht="15">
      <c r="A636" s="36">
        <v>2015</v>
      </c>
      <c r="B636" s="37">
        <v>5</v>
      </c>
      <c r="C636" s="37" t="s">
        <v>22</v>
      </c>
      <c r="D636" s="37" t="s">
        <v>26</v>
      </c>
      <c r="E636" s="34" t="s">
        <v>193</v>
      </c>
      <c r="F636" s="37" t="s">
        <v>24</v>
      </c>
      <c r="G636" s="38" t="s">
        <v>27</v>
      </c>
      <c r="H636" s="25">
        <v>86.10742519871748</v>
      </c>
      <c r="I636" s="26">
        <v>3.278266386384857</v>
      </c>
      <c r="J636" s="2">
        <v>89.38569158510234</v>
      </c>
      <c r="K636" s="25">
        <v>326.6176531384881</v>
      </c>
      <c r="L636" s="26">
        <v>46.06930858315934</v>
      </c>
      <c r="M636" s="2">
        <v>372.68696172164744</v>
      </c>
      <c r="N636" s="25">
        <v>93.71832109761161</v>
      </c>
      <c r="O636" s="26">
        <v>74.5412392161513</v>
      </c>
      <c r="P636" s="26">
        <v>8.911891845696882</v>
      </c>
      <c r="Q636" s="26">
        <v>7.116947346240665</v>
      </c>
      <c r="R636" s="26">
        <v>45.138252678736784</v>
      </c>
      <c r="S636" s="26">
        <v>48.4483292875023</v>
      </c>
      <c r="T636" s="26">
        <v>35.37312763838628</v>
      </c>
      <c r="U636" s="26">
        <v>10.232503498083362</v>
      </c>
      <c r="V636" s="2">
        <v>323.4806053547459</v>
      </c>
      <c r="W636" s="27">
        <v>785.5532586614956</v>
      </c>
      <c r="X636" s="28">
        <v>78.94961412328331</v>
      </c>
      <c r="Y636" s="4">
        <v>864.5028727847789</v>
      </c>
    </row>
    <row r="637" spans="1:25" ht="15">
      <c r="A637" s="36">
        <v>2015</v>
      </c>
      <c r="B637" s="37">
        <v>5</v>
      </c>
      <c r="C637" s="37" t="s">
        <v>22</v>
      </c>
      <c r="D637" s="37" t="s">
        <v>26</v>
      </c>
      <c r="E637" s="34" t="s">
        <v>194</v>
      </c>
      <c r="F637" s="37" t="s">
        <v>24</v>
      </c>
      <c r="G637" s="38" t="s">
        <v>28</v>
      </c>
      <c r="H637" s="25">
        <v>32.566640257581355</v>
      </c>
      <c r="I637" s="26">
        <v>1.6785148783809873</v>
      </c>
      <c r="J637" s="2">
        <v>34.24515513596234</v>
      </c>
      <c r="K637" s="25">
        <v>725.5871474478224</v>
      </c>
      <c r="L637" s="26">
        <v>426.7048195818745</v>
      </c>
      <c r="M637" s="2">
        <v>1152.291967029697</v>
      </c>
      <c r="N637" s="25">
        <v>196.86660247073772</v>
      </c>
      <c r="O637" s="26">
        <v>1094.6437416009703</v>
      </c>
      <c r="P637" s="26">
        <v>151.93510869441576</v>
      </c>
      <c r="Q637" s="26">
        <v>147.90347077370197</v>
      </c>
      <c r="R637" s="26">
        <v>583.9141800740459</v>
      </c>
      <c r="S637" s="26">
        <v>488.38513916241504</v>
      </c>
      <c r="T637" s="26">
        <v>734.3828618187382</v>
      </c>
      <c r="U637" s="26">
        <v>157.57570141664016</v>
      </c>
      <c r="V637" s="2">
        <v>3555.6067262814636</v>
      </c>
      <c r="W637" s="27">
        <v>4742.143848447123</v>
      </c>
      <c r="X637" s="28">
        <v>476.5945856141415</v>
      </c>
      <c r="Y637" s="4">
        <v>5218.738434061264</v>
      </c>
    </row>
    <row r="638" spans="1:25" ht="15">
      <c r="A638" s="36">
        <v>2015</v>
      </c>
      <c r="B638" s="37">
        <v>5</v>
      </c>
      <c r="C638" s="37" t="s">
        <v>22</v>
      </c>
      <c r="D638" s="37" t="s">
        <v>29</v>
      </c>
      <c r="E638" s="34" t="s">
        <v>195</v>
      </c>
      <c r="F638" s="37" t="s">
        <v>24</v>
      </c>
      <c r="G638" s="38" t="s">
        <v>30</v>
      </c>
      <c r="H638" s="25">
        <v>57.04239061457481</v>
      </c>
      <c r="I638" s="26">
        <v>0</v>
      </c>
      <c r="J638" s="2">
        <v>57.04239061457481</v>
      </c>
      <c r="K638" s="25">
        <v>227.6083972941712</v>
      </c>
      <c r="L638" s="26">
        <v>28.48586132291223</v>
      </c>
      <c r="M638" s="2">
        <v>256.0942586170834</v>
      </c>
      <c r="N638" s="25">
        <v>28.920259621665725</v>
      </c>
      <c r="O638" s="26">
        <v>249.1449587173781</v>
      </c>
      <c r="P638" s="26">
        <v>20.361144126315562</v>
      </c>
      <c r="Q638" s="26">
        <v>23.544380688437755</v>
      </c>
      <c r="R638" s="26">
        <v>69.87995210112963</v>
      </c>
      <c r="S638" s="26">
        <v>77.67615086555375</v>
      </c>
      <c r="T638" s="26">
        <v>90.30357031294831</v>
      </c>
      <c r="U638" s="26">
        <v>17.070926060273422</v>
      </c>
      <c r="V638" s="2">
        <v>576.9013295573843</v>
      </c>
      <c r="W638" s="27">
        <v>890.0379787890425</v>
      </c>
      <c r="X638" s="28">
        <v>89.45053002856244</v>
      </c>
      <c r="Y638" s="4">
        <v>979.488508817605</v>
      </c>
    </row>
    <row r="639" spans="1:25" ht="15">
      <c r="A639" s="36">
        <v>2015</v>
      </c>
      <c r="B639" s="37">
        <v>5</v>
      </c>
      <c r="C639" s="37" t="s">
        <v>22</v>
      </c>
      <c r="D639" s="37" t="s">
        <v>26</v>
      </c>
      <c r="E639" s="34" t="s">
        <v>196</v>
      </c>
      <c r="F639" s="37" t="s">
        <v>24</v>
      </c>
      <c r="G639" s="38" t="s">
        <v>31</v>
      </c>
      <c r="H639" s="25">
        <v>9.264208192682737</v>
      </c>
      <c r="I639" s="26">
        <v>0</v>
      </c>
      <c r="J639" s="2">
        <v>9.264208192682737</v>
      </c>
      <c r="K639" s="25">
        <v>392.7932216538222</v>
      </c>
      <c r="L639" s="26">
        <v>87.19853383600025</v>
      </c>
      <c r="M639" s="2">
        <v>479.9917554898224</v>
      </c>
      <c r="N639" s="25">
        <v>41.35978978423279</v>
      </c>
      <c r="O639" s="26">
        <v>182.13795194693742</v>
      </c>
      <c r="P639" s="26">
        <v>24.533005385082117</v>
      </c>
      <c r="Q639" s="26">
        <v>20.92060165191945</v>
      </c>
      <c r="R639" s="26">
        <v>98.68164058789597</v>
      </c>
      <c r="S639" s="26">
        <v>93.34102490308668</v>
      </c>
      <c r="T639" s="26">
        <v>78.62325695393172</v>
      </c>
      <c r="U639" s="26">
        <v>22.766719869021905</v>
      </c>
      <c r="V639" s="2">
        <v>562.3639784717725</v>
      </c>
      <c r="W639" s="27">
        <v>1051.6199421542776</v>
      </c>
      <c r="X639" s="28">
        <v>105.6898280936912</v>
      </c>
      <c r="Y639" s="4">
        <v>1157.3097702479688</v>
      </c>
    </row>
    <row r="640" spans="1:25" ht="15">
      <c r="A640" s="36">
        <v>2015</v>
      </c>
      <c r="B640" s="37">
        <v>5</v>
      </c>
      <c r="C640" s="37" t="s">
        <v>22</v>
      </c>
      <c r="D640" s="37" t="s">
        <v>29</v>
      </c>
      <c r="E640" s="34" t="s">
        <v>197</v>
      </c>
      <c r="F640" s="37" t="s">
        <v>24</v>
      </c>
      <c r="G640" s="38" t="s">
        <v>32</v>
      </c>
      <c r="H640" s="25">
        <v>22.479678372914684</v>
      </c>
      <c r="I640" s="26">
        <v>0</v>
      </c>
      <c r="J640" s="2">
        <v>22.479678372914684</v>
      </c>
      <c r="K640" s="25">
        <v>2441.8388143880165</v>
      </c>
      <c r="L640" s="26">
        <v>329.92938549447126</v>
      </c>
      <c r="M640" s="2">
        <v>2771.768199882488</v>
      </c>
      <c r="N640" s="25">
        <v>245.125965143466</v>
      </c>
      <c r="O640" s="26">
        <v>1142.0033740340862</v>
      </c>
      <c r="P640" s="26">
        <v>265.6052462828743</v>
      </c>
      <c r="Q640" s="26">
        <v>147.86978357198961</v>
      </c>
      <c r="R640" s="26">
        <v>877.2786293657329</v>
      </c>
      <c r="S640" s="26">
        <v>743.6186793710893</v>
      </c>
      <c r="T640" s="26">
        <v>565.3454371834088</v>
      </c>
      <c r="U640" s="26">
        <v>240.61023129628353</v>
      </c>
      <c r="V640" s="2">
        <v>4227.457251453289</v>
      </c>
      <c r="W640" s="27">
        <v>7021.705129708692</v>
      </c>
      <c r="X640" s="28">
        <v>705.6948803035482</v>
      </c>
      <c r="Y640" s="4">
        <v>7727.40001001224</v>
      </c>
    </row>
    <row r="641" spans="1:25" ht="15">
      <c r="A641" s="36">
        <v>2015</v>
      </c>
      <c r="B641" s="37">
        <v>5</v>
      </c>
      <c r="C641" s="37" t="s">
        <v>22</v>
      </c>
      <c r="D641" s="37" t="s">
        <v>26</v>
      </c>
      <c r="E641" s="34" t="s">
        <v>198</v>
      </c>
      <c r="F641" s="37" t="s">
        <v>24</v>
      </c>
      <c r="G641" s="38" t="s">
        <v>33</v>
      </c>
      <c r="H641" s="25">
        <v>22.981901701413115</v>
      </c>
      <c r="I641" s="26">
        <v>10.337323692745954</v>
      </c>
      <c r="J641" s="2">
        <v>33.31922539415907</v>
      </c>
      <c r="K641" s="25">
        <v>893.1849348285807</v>
      </c>
      <c r="L641" s="26">
        <v>192.04742429987164</v>
      </c>
      <c r="M641" s="2">
        <v>1085.2323591284523</v>
      </c>
      <c r="N641" s="25">
        <v>32.47059070437177</v>
      </c>
      <c r="O641" s="26">
        <v>207.16884378662448</v>
      </c>
      <c r="P641" s="26">
        <v>16.15990799868397</v>
      </c>
      <c r="Q641" s="26">
        <v>10.802886536862184</v>
      </c>
      <c r="R641" s="26">
        <v>46.383203528300655</v>
      </c>
      <c r="S641" s="26">
        <v>104.31907394500165</v>
      </c>
      <c r="T641" s="26">
        <v>48.56550763634045</v>
      </c>
      <c r="U641" s="26">
        <v>10.48186237756996</v>
      </c>
      <c r="V641" s="2">
        <v>476.3518658321378</v>
      </c>
      <c r="W641" s="27">
        <v>1594.903450354749</v>
      </c>
      <c r="X641" s="28">
        <v>160.29086540174777</v>
      </c>
      <c r="Y641" s="4">
        <v>1755.194315756497</v>
      </c>
    </row>
    <row r="642" spans="1:25" ht="15">
      <c r="A642" s="36">
        <v>2015</v>
      </c>
      <c r="B642" s="37">
        <v>5</v>
      </c>
      <c r="C642" s="37" t="s">
        <v>22</v>
      </c>
      <c r="D642" s="37" t="s">
        <v>29</v>
      </c>
      <c r="E642" s="34" t="s">
        <v>199</v>
      </c>
      <c r="F642" s="37" t="s">
        <v>24</v>
      </c>
      <c r="G642" s="38" t="s">
        <v>34</v>
      </c>
      <c r="H642" s="25">
        <v>0.5867572997425761</v>
      </c>
      <c r="I642" s="26">
        <v>0.23808841098157518</v>
      </c>
      <c r="J642" s="2">
        <v>0.8248457107241512</v>
      </c>
      <c r="K642" s="25">
        <v>2261.9250023289674</v>
      </c>
      <c r="L642" s="26">
        <v>548.8940874188306</v>
      </c>
      <c r="M642" s="2">
        <v>2810.819089747798</v>
      </c>
      <c r="N642" s="25">
        <v>256.37618911986175</v>
      </c>
      <c r="O642" s="26">
        <v>1104.7965442921015</v>
      </c>
      <c r="P642" s="26">
        <v>218.46161452963094</v>
      </c>
      <c r="Q642" s="26">
        <v>195.24776447150035</v>
      </c>
      <c r="R642" s="26">
        <v>499.7144775174308</v>
      </c>
      <c r="S642" s="26">
        <v>671.8572431966396</v>
      </c>
      <c r="T642" s="26">
        <v>488.17042168557794</v>
      </c>
      <c r="U642" s="26">
        <v>118.38338905959662</v>
      </c>
      <c r="V642" s="2">
        <v>3553.0075642004217</v>
      </c>
      <c r="W642" s="27">
        <v>6364.651499658944</v>
      </c>
      <c r="X642" s="28">
        <v>639.6597252153574</v>
      </c>
      <c r="Y642" s="4">
        <v>7004.311224874302</v>
      </c>
    </row>
    <row r="643" spans="1:25" ht="15">
      <c r="A643" s="36">
        <v>2015</v>
      </c>
      <c r="B643" s="37">
        <v>5</v>
      </c>
      <c r="C643" s="37" t="s">
        <v>22</v>
      </c>
      <c r="D643" s="37" t="s">
        <v>29</v>
      </c>
      <c r="E643" s="34" t="s">
        <v>200</v>
      </c>
      <c r="F643" s="37" t="s">
        <v>24</v>
      </c>
      <c r="G643" s="38" t="s">
        <v>35</v>
      </c>
      <c r="H643" s="25">
        <v>3.64249730727566</v>
      </c>
      <c r="I643" s="26">
        <v>0</v>
      </c>
      <c r="J643" s="2">
        <v>3.64249730727566</v>
      </c>
      <c r="K643" s="25">
        <v>572.3333056964525</v>
      </c>
      <c r="L643" s="26">
        <v>94.67795939822395</v>
      </c>
      <c r="M643" s="2">
        <v>667.0112650946764</v>
      </c>
      <c r="N643" s="25">
        <v>51.13917684898459</v>
      </c>
      <c r="O643" s="26">
        <v>219.86853122408752</v>
      </c>
      <c r="P643" s="26">
        <v>28.484584134926468</v>
      </c>
      <c r="Q643" s="26">
        <v>13.46734731227793</v>
      </c>
      <c r="R643" s="26">
        <v>99.54552534867516</v>
      </c>
      <c r="S643" s="26">
        <v>113.10026421572522</v>
      </c>
      <c r="T643" s="26">
        <v>78.55451476259968</v>
      </c>
      <c r="U643" s="26">
        <v>23.576536834794474</v>
      </c>
      <c r="V643" s="2">
        <v>627.7364666058363</v>
      </c>
      <c r="W643" s="27">
        <v>1298.3902290077885</v>
      </c>
      <c r="X643" s="28">
        <v>130.49071669697648</v>
      </c>
      <c r="Y643" s="4">
        <v>1428.880945704765</v>
      </c>
    </row>
    <row r="644" spans="1:25" ht="15">
      <c r="A644" s="36">
        <v>2015</v>
      </c>
      <c r="B644" s="37">
        <v>5</v>
      </c>
      <c r="C644" s="37" t="s">
        <v>22</v>
      </c>
      <c r="D644" s="37" t="s">
        <v>29</v>
      </c>
      <c r="E644" s="34" t="s">
        <v>201</v>
      </c>
      <c r="F644" s="37" t="s">
        <v>24</v>
      </c>
      <c r="G644" s="38" t="s">
        <v>36</v>
      </c>
      <c r="H644" s="25">
        <v>8.10647744579733</v>
      </c>
      <c r="I644" s="26">
        <v>0</v>
      </c>
      <c r="J644" s="2">
        <v>8.10647744579733</v>
      </c>
      <c r="K644" s="25">
        <v>839.7531378165901</v>
      </c>
      <c r="L644" s="26">
        <v>287.4647565199663</v>
      </c>
      <c r="M644" s="2">
        <v>1127.2178943365564</v>
      </c>
      <c r="N644" s="25">
        <v>89.36766119714697</v>
      </c>
      <c r="O644" s="26">
        <v>304.2085682818437</v>
      </c>
      <c r="P644" s="26">
        <v>74.89856542692608</v>
      </c>
      <c r="Q644" s="26">
        <v>46.8366331006129</v>
      </c>
      <c r="R644" s="26">
        <v>213.04312502869348</v>
      </c>
      <c r="S644" s="26">
        <v>250.7004690714541</v>
      </c>
      <c r="T644" s="26">
        <v>276.86080084933604</v>
      </c>
      <c r="U644" s="26">
        <v>53.50106325298122</v>
      </c>
      <c r="V644" s="2">
        <v>1309.4168568468972</v>
      </c>
      <c r="W644" s="27">
        <v>2444.741228629251</v>
      </c>
      <c r="X644" s="28">
        <v>245.70119853659</v>
      </c>
      <c r="Y644" s="4">
        <v>2690.442427165841</v>
      </c>
    </row>
    <row r="645" spans="1:25" ht="15">
      <c r="A645" s="36">
        <v>2015</v>
      </c>
      <c r="B645" s="37">
        <v>5</v>
      </c>
      <c r="C645" s="37" t="s">
        <v>37</v>
      </c>
      <c r="D645" s="37" t="s">
        <v>38</v>
      </c>
      <c r="E645" s="34" t="s">
        <v>202</v>
      </c>
      <c r="F645" s="37" t="s">
        <v>39</v>
      </c>
      <c r="G645" s="38" t="s">
        <v>40</v>
      </c>
      <c r="H645" s="25">
        <v>57.004637099606306</v>
      </c>
      <c r="I645" s="26">
        <v>24.436789956269287</v>
      </c>
      <c r="J645" s="2">
        <v>81.4414270558756</v>
      </c>
      <c r="K645" s="25">
        <v>23.946326743419075</v>
      </c>
      <c r="L645" s="26">
        <v>1.7809742193111404</v>
      </c>
      <c r="M645" s="2">
        <v>25.727300962730215</v>
      </c>
      <c r="N645" s="25">
        <v>49.026262234290904</v>
      </c>
      <c r="O645" s="26">
        <v>47.81388952627102</v>
      </c>
      <c r="P645" s="26">
        <v>11.306389017519086</v>
      </c>
      <c r="Q645" s="26">
        <v>4.848934157765896</v>
      </c>
      <c r="R645" s="26">
        <v>21.118985887281745</v>
      </c>
      <c r="S645" s="26">
        <v>28.548377422010578</v>
      </c>
      <c r="T645" s="26">
        <v>47.12747251292036</v>
      </c>
      <c r="U645" s="26">
        <v>4.607991923570547</v>
      </c>
      <c r="V645" s="2">
        <v>214.39829787400635</v>
      </c>
      <c r="W645" s="27">
        <v>321.56702589261215</v>
      </c>
      <c r="X645" s="28">
        <v>32.31810507334269</v>
      </c>
      <c r="Y645" s="4">
        <v>353.88513096595483</v>
      </c>
    </row>
    <row r="646" spans="1:25" ht="15">
      <c r="A646" s="36">
        <v>2015</v>
      </c>
      <c r="B646" s="37">
        <v>5</v>
      </c>
      <c r="C646" s="37" t="s">
        <v>37</v>
      </c>
      <c r="D646" s="37" t="s">
        <v>38</v>
      </c>
      <c r="E646" s="34" t="s">
        <v>203</v>
      </c>
      <c r="F646" s="37" t="s">
        <v>39</v>
      </c>
      <c r="G646" s="38" t="s">
        <v>41</v>
      </c>
      <c r="H646" s="25">
        <v>62.82004952138162</v>
      </c>
      <c r="I646" s="26">
        <v>23.928663976384925</v>
      </c>
      <c r="J646" s="2">
        <v>86.74871349776654</v>
      </c>
      <c r="K646" s="25">
        <v>43.63416561998354</v>
      </c>
      <c r="L646" s="26">
        <v>29.01456684117641</v>
      </c>
      <c r="M646" s="2">
        <v>72.64873246115995</v>
      </c>
      <c r="N646" s="25">
        <v>36.54870579283677</v>
      </c>
      <c r="O646" s="26">
        <v>329.2061746975361</v>
      </c>
      <c r="P646" s="26">
        <v>22.420035609350858</v>
      </c>
      <c r="Q646" s="26">
        <v>20.394793102899474</v>
      </c>
      <c r="R646" s="26">
        <v>52.062393096464746</v>
      </c>
      <c r="S646" s="26">
        <v>85.20943039353662</v>
      </c>
      <c r="T646" s="26">
        <v>122.72870158314765</v>
      </c>
      <c r="U646" s="26">
        <v>12.605081210128732</v>
      </c>
      <c r="V646" s="2">
        <v>681.1753002113645</v>
      </c>
      <c r="W646" s="27">
        <v>840.572746170291</v>
      </c>
      <c r="X646" s="28">
        <v>84.47917924610742</v>
      </c>
      <c r="Y646" s="4">
        <v>925.0519254163984</v>
      </c>
    </row>
    <row r="647" spans="1:25" ht="15">
      <c r="A647" s="36">
        <v>2015</v>
      </c>
      <c r="B647" s="37">
        <v>5</v>
      </c>
      <c r="C647" s="37" t="s">
        <v>37</v>
      </c>
      <c r="D647" s="37" t="s">
        <v>38</v>
      </c>
      <c r="E647" s="34" t="s">
        <v>204</v>
      </c>
      <c r="F647" s="37" t="s">
        <v>39</v>
      </c>
      <c r="G647" s="38" t="s">
        <v>42</v>
      </c>
      <c r="H647" s="25">
        <v>26.270750771848686</v>
      </c>
      <c r="I647" s="26">
        <v>460.4460376738904</v>
      </c>
      <c r="J647" s="2">
        <v>486.71678844573904</v>
      </c>
      <c r="K647" s="25">
        <v>17.13285825927379</v>
      </c>
      <c r="L647" s="26">
        <v>14.851838229296916</v>
      </c>
      <c r="M647" s="2">
        <v>31.984696488570705</v>
      </c>
      <c r="N647" s="25">
        <v>17.488196306130586</v>
      </c>
      <c r="O647" s="26">
        <v>96.9999643821986</v>
      </c>
      <c r="P647" s="26">
        <v>12.195942606452787</v>
      </c>
      <c r="Q647" s="26">
        <v>9.29082212723981</v>
      </c>
      <c r="R647" s="26">
        <v>28.808259447247345</v>
      </c>
      <c r="S647" s="26">
        <v>63.1059153243578</v>
      </c>
      <c r="T647" s="26">
        <v>68.55262398293507</v>
      </c>
      <c r="U647" s="26">
        <v>7.387708955864621</v>
      </c>
      <c r="V647" s="2">
        <v>303.82942631941734</v>
      </c>
      <c r="W647" s="27">
        <v>822.530911253727</v>
      </c>
      <c r="X647" s="28">
        <v>82.66593928571643</v>
      </c>
      <c r="Y647" s="4">
        <v>905.1968505394434</v>
      </c>
    </row>
    <row r="648" spans="1:25" ht="15">
      <c r="A648" s="36">
        <v>2015</v>
      </c>
      <c r="B648" s="37">
        <v>5</v>
      </c>
      <c r="C648" s="37" t="s">
        <v>37</v>
      </c>
      <c r="D648" s="37" t="s">
        <v>38</v>
      </c>
      <c r="E648" s="34" t="s">
        <v>205</v>
      </c>
      <c r="F648" s="37" t="s">
        <v>39</v>
      </c>
      <c r="G648" s="38" t="s">
        <v>43</v>
      </c>
      <c r="H648" s="25">
        <v>17.928356145863336</v>
      </c>
      <c r="I648" s="26">
        <v>30.181666612089142</v>
      </c>
      <c r="J648" s="2">
        <v>48.11002275795248</v>
      </c>
      <c r="K648" s="25">
        <v>7.336102077846144</v>
      </c>
      <c r="L648" s="26">
        <v>8.73080559144451</v>
      </c>
      <c r="M648" s="2">
        <v>16.066907669290654</v>
      </c>
      <c r="N648" s="25">
        <v>9.243493234514148</v>
      </c>
      <c r="O648" s="26">
        <v>36.224177773662625</v>
      </c>
      <c r="P648" s="26">
        <v>5.276123977977296</v>
      </c>
      <c r="Q648" s="26">
        <v>4.000024009562216</v>
      </c>
      <c r="R648" s="26">
        <v>13.483970704354906</v>
      </c>
      <c r="S648" s="26">
        <v>18.77399063415358</v>
      </c>
      <c r="T648" s="26">
        <v>41.28541225914918</v>
      </c>
      <c r="U648" s="26">
        <v>3.810886076677326</v>
      </c>
      <c r="V648" s="2">
        <v>132.0980757079109</v>
      </c>
      <c r="W648" s="27">
        <v>196.27500613515406</v>
      </c>
      <c r="X648" s="28">
        <v>19.726015921050077</v>
      </c>
      <c r="Y648" s="4">
        <v>216.00102205620414</v>
      </c>
    </row>
    <row r="649" spans="1:25" ht="15">
      <c r="A649" s="36">
        <v>2015</v>
      </c>
      <c r="B649" s="37">
        <v>5</v>
      </c>
      <c r="C649" s="37" t="s">
        <v>37</v>
      </c>
      <c r="D649" s="37" t="s">
        <v>38</v>
      </c>
      <c r="E649" s="34" t="s">
        <v>206</v>
      </c>
      <c r="F649" s="37" t="s">
        <v>39</v>
      </c>
      <c r="G649" s="38" t="s">
        <v>44</v>
      </c>
      <c r="H649" s="25">
        <v>24.61731574094892</v>
      </c>
      <c r="I649" s="26">
        <v>47.74332673589174</v>
      </c>
      <c r="J649" s="2">
        <v>72.36064247684067</v>
      </c>
      <c r="K649" s="25">
        <v>0.8539417837758555</v>
      </c>
      <c r="L649" s="26">
        <v>18.04145927615099</v>
      </c>
      <c r="M649" s="2">
        <v>18.895401059926847</v>
      </c>
      <c r="N649" s="25">
        <v>10.312728996431716</v>
      </c>
      <c r="O649" s="26">
        <v>41.81424699272346</v>
      </c>
      <c r="P649" s="26">
        <v>9.180718182599524</v>
      </c>
      <c r="Q649" s="26">
        <v>6.382039711907149</v>
      </c>
      <c r="R649" s="26">
        <v>26.553609698240596</v>
      </c>
      <c r="S649" s="26">
        <v>24.909615663911694</v>
      </c>
      <c r="T649" s="26">
        <v>50.23029524687813</v>
      </c>
      <c r="U649" s="26">
        <v>4.545737037913388</v>
      </c>
      <c r="V649" s="2">
        <v>173.9289876304574</v>
      </c>
      <c r="W649" s="27">
        <v>265.1850311672249</v>
      </c>
      <c r="X649" s="28">
        <v>26.651606069574424</v>
      </c>
      <c r="Y649" s="4">
        <v>291.83663723679933</v>
      </c>
    </row>
    <row r="650" spans="1:25" ht="15">
      <c r="A650" s="36">
        <v>2015</v>
      </c>
      <c r="B650" s="37">
        <v>5</v>
      </c>
      <c r="C650" s="37" t="s">
        <v>37</v>
      </c>
      <c r="D650" s="37" t="s">
        <v>38</v>
      </c>
      <c r="E650" s="34" t="s">
        <v>207</v>
      </c>
      <c r="F650" s="37" t="s">
        <v>39</v>
      </c>
      <c r="G650" s="38" t="s">
        <v>45</v>
      </c>
      <c r="H650" s="25">
        <v>18.895038156899695</v>
      </c>
      <c r="I650" s="26">
        <v>254.3939838588834</v>
      </c>
      <c r="J650" s="2">
        <v>273.2890220157831</v>
      </c>
      <c r="K650" s="25">
        <v>3.0272916454411103</v>
      </c>
      <c r="L650" s="26">
        <v>14.0051225247743</v>
      </c>
      <c r="M650" s="2">
        <v>17.03241417021541</v>
      </c>
      <c r="N650" s="25">
        <v>17.674220077789144</v>
      </c>
      <c r="O650" s="26">
        <v>41.648827058042066</v>
      </c>
      <c r="P650" s="26">
        <v>4.722968720675331</v>
      </c>
      <c r="Q650" s="26">
        <v>2.955611731824126</v>
      </c>
      <c r="R650" s="26">
        <v>12.729986519572167</v>
      </c>
      <c r="S650" s="26">
        <v>30.637951189994492</v>
      </c>
      <c r="T650" s="26">
        <v>35.03110693989579</v>
      </c>
      <c r="U650" s="26">
        <v>3.4623996966846406</v>
      </c>
      <c r="V650" s="2">
        <v>148.8630685964026</v>
      </c>
      <c r="W650" s="27">
        <v>439.18450478240106</v>
      </c>
      <c r="X650" s="28">
        <v>44.13888777439106</v>
      </c>
      <c r="Y650" s="4">
        <v>483.3233925567921</v>
      </c>
    </row>
    <row r="651" spans="1:25" ht="15">
      <c r="A651" s="36">
        <v>2015</v>
      </c>
      <c r="B651" s="37">
        <v>5</v>
      </c>
      <c r="C651" s="37" t="s">
        <v>46</v>
      </c>
      <c r="D651" s="37" t="s">
        <v>47</v>
      </c>
      <c r="E651" s="34" t="s">
        <v>208</v>
      </c>
      <c r="F651" s="37" t="s">
        <v>48</v>
      </c>
      <c r="G651" s="38" t="s">
        <v>49</v>
      </c>
      <c r="H651" s="25">
        <v>8.636096173328635</v>
      </c>
      <c r="I651" s="26">
        <v>2.4765041269331327</v>
      </c>
      <c r="J651" s="2">
        <v>11.112600300261768</v>
      </c>
      <c r="K651" s="25">
        <v>1.9412303181005546</v>
      </c>
      <c r="L651" s="26">
        <v>2.1719493161506804</v>
      </c>
      <c r="M651" s="2">
        <v>4.113179634251235</v>
      </c>
      <c r="N651" s="25">
        <v>2.7157951056150296</v>
      </c>
      <c r="O651" s="26">
        <v>6.579235106924935</v>
      </c>
      <c r="P651" s="26">
        <v>1.573356903698192</v>
      </c>
      <c r="Q651" s="26">
        <v>1.0370790819786735</v>
      </c>
      <c r="R651" s="26">
        <v>6.9993740813469385</v>
      </c>
      <c r="S651" s="26">
        <v>4.4234050760055155</v>
      </c>
      <c r="T651" s="26">
        <v>8.1557426365085</v>
      </c>
      <c r="U651" s="26">
        <v>1.479943812573023</v>
      </c>
      <c r="V651" s="2">
        <v>32.96393106547433</v>
      </c>
      <c r="W651" s="27">
        <v>48.18971099998733</v>
      </c>
      <c r="X651" s="28">
        <v>4.843158715770825</v>
      </c>
      <c r="Y651" s="4">
        <v>53.03286971575815</v>
      </c>
    </row>
    <row r="652" spans="1:25" ht="15">
      <c r="A652" s="36">
        <v>2015</v>
      </c>
      <c r="B652" s="37">
        <v>5</v>
      </c>
      <c r="C652" s="37" t="s">
        <v>46</v>
      </c>
      <c r="D652" s="37" t="s">
        <v>47</v>
      </c>
      <c r="E652" s="34" t="s">
        <v>209</v>
      </c>
      <c r="F652" s="37" t="s">
        <v>48</v>
      </c>
      <c r="G652" s="38" t="s">
        <v>50</v>
      </c>
      <c r="H652" s="25">
        <v>13.729709208848329</v>
      </c>
      <c r="I652" s="26">
        <v>2.2558176530231595</v>
      </c>
      <c r="J652" s="2">
        <v>15.985526861871488</v>
      </c>
      <c r="K652" s="25">
        <v>2.9801566764445933</v>
      </c>
      <c r="L652" s="26">
        <v>4.361293168402412</v>
      </c>
      <c r="M652" s="2">
        <v>7.341449844847005</v>
      </c>
      <c r="N652" s="25">
        <v>3.0561579026964094</v>
      </c>
      <c r="O652" s="26">
        <v>14.918230402881477</v>
      </c>
      <c r="P652" s="26">
        <v>2.3101304243644334</v>
      </c>
      <c r="Q652" s="26">
        <v>1.7423523142863415</v>
      </c>
      <c r="R652" s="26">
        <v>10.123138420638744</v>
      </c>
      <c r="S652" s="26">
        <v>6.823036880933556</v>
      </c>
      <c r="T652" s="26">
        <v>12.629220443755887</v>
      </c>
      <c r="U652" s="26">
        <v>2.1536755357055557</v>
      </c>
      <c r="V652" s="2">
        <v>53.755941119850114</v>
      </c>
      <c r="W652" s="27">
        <v>77.0829178265686</v>
      </c>
      <c r="X652" s="28">
        <v>7.746981620630733</v>
      </c>
      <c r="Y652" s="4">
        <v>84.82989944719934</v>
      </c>
    </row>
    <row r="653" spans="1:25" ht="15">
      <c r="A653" s="36">
        <v>2015</v>
      </c>
      <c r="B653" s="37">
        <v>5</v>
      </c>
      <c r="C653" s="37" t="s">
        <v>46</v>
      </c>
      <c r="D653" s="37" t="s">
        <v>51</v>
      </c>
      <c r="E653" s="34" t="s">
        <v>210</v>
      </c>
      <c r="F653" s="37" t="s">
        <v>48</v>
      </c>
      <c r="G653" s="38" t="s">
        <v>52</v>
      </c>
      <c r="H653" s="25">
        <v>25.538013649116543</v>
      </c>
      <c r="I653" s="26">
        <v>3.798123971652263</v>
      </c>
      <c r="J653" s="2">
        <v>29.336137620768806</v>
      </c>
      <c r="K653" s="25">
        <v>33.117697562816204</v>
      </c>
      <c r="L653" s="26">
        <v>20.07058274176449</v>
      </c>
      <c r="M653" s="2">
        <v>53.188280304580694</v>
      </c>
      <c r="N653" s="25">
        <v>32.63441549149292</v>
      </c>
      <c r="O653" s="26">
        <v>138.51653214666652</v>
      </c>
      <c r="P653" s="26">
        <v>17.46089626247803</v>
      </c>
      <c r="Q653" s="26">
        <v>14.796425537315592</v>
      </c>
      <c r="R653" s="26">
        <v>37.96767442271089</v>
      </c>
      <c r="S653" s="26">
        <v>49.63568292319516</v>
      </c>
      <c r="T653" s="26">
        <v>67.65278833472875</v>
      </c>
      <c r="U653" s="26">
        <v>12.16321588679578</v>
      </c>
      <c r="V653" s="2">
        <v>370.8276226900204</v>
      </c>
      <c r="W653" s="27">
        <v>453.3520406153699</v>
      </c>
      <c r="X653" s="28">
        <v>45.56275287505051</v>
      </c>
      <c r="Y653" s="4">
        <v>498.91479349042044</v>
      </c>
    </row>
    <row r="654" spans="1:25" ht="15">
      <c r="A654" s="36">
        <v>2015</v>
      </c>
      <c r="B654" s="37">
        <v>5</v>
      </c>
      <c r="C654" s="37" t="s">
        <v>46</v>
      </c>
      <c r="D654" s="37" t="s">
        <v>51</v>
      </c>
      <c r="E654" s="34" t="s">
        <v>211</v>
      </c>
      <c r="F654" s="37" t="s">
        <v>48</v>
      </c>
      <c r="G654" s="38" t="s">
        <v>53</v>
      </c>
      <c r="H654" s="25">
        <v>15.896908574383586</v>
      </c>
      <c r="I654" s="26">
        <v>101.09427127941746</v>
      </c>
      <c r="J654" s="2">
        <v>116.99117985380104</v>
      </c>
      <c r="K654" s="25">
        <v>46.58558718642665</v>
      </c>
      <c r="L654" s="26">
        <v>8.43280388114006</v>
      </c>
      <c r="M654" s="2">
        <v>55.01839106756671</v>
      </c>
      <c r="N654" s="25">
        <v>74.00530601423317</v>
      </c>
      <c r="O654" s="26">
        <v>22.564828928862305</v>
      </c>
      <c r="P654" s="26">
        <v>10.008600512315152</v>
      </c>
      <c r="Q654" s="26">
        <v>3.21235267685446</v>
      </c>
      <c r="R654" s="26">
        <v>19.431315908697336</v>
      </c>
      <c r="S654" s="26">
        <v>33.01259845846203</v>
      </c>
      <c r="T654" s="26">
        <v>32.885703996385836</v>
      </c>
      <c r="U654" s="26">
        <v>3.238298633899569</v>
      </c>
      <c r="V654" s="2">
        <v>198.359000681748</v>
      </c>
      <c r="W654" s="27">
        <v>370.36857160311575</v>
      </c>
      <c r="X654" s="28">
        <v>37.222754243861175</v>
      </c>
      <c r="Y654" s="4">
        <v>407.59132584697693</v>
      </c>
    </row>
    <row r="655" spans="1:25" ht="15">
      <c r="A655" s="36">
        <v>2015</v>
      </c>
      <c r="B655" s="37">
        <v>5</v>
      </c>
      <c r="C655" s="37" t="s">
        <v>46</v>
      </c>
      <c r="D655" s="37" t="s">
        <v>51</v>
      </c>
      <c r="E655" s="34" t="s">
        <v>212</v>
      </c>
      <c r="F655" s="37" t="s">
        <v>48</v>
      </c>
      <c r="G655" s="38" t="s">
        <v>54</v>
      </c>
      <c r="H655" s="25">
        <v>16.469673571948626</v>
      </c>
      <c r="I655" s="26">
        <v>17.79137150193086</v>
      </c>
      <c r="J655" s="2">
        <v>34.26104507387949</v>
      </c>
      <c r="K655" s="25">
        <v>4.078720187774333</v>
      </c>
      <c r="L655" s="26">
        <v>7.49471309962001</v>
      </c>
      <c r="M655" s="2">
        <v>11.573433287394343</v>
      </c>
      <c r="N655" s="25">
        <v>9.827194095764257</v>
      </c>
      <c r="O655" s="26">
        <v>42.88318022340461</v>
      </c>
      <c r="P655" s="26">
        <v>3.6397782606680105</v>
      </c>
      <c r="Q655" s="26">
        <v>2.1041921028532538</v>
      </c>
      <c r="R655" s="26">
        <v>13.996825893631227</v>
      </c>
      <c r="S655" s="26">
        <v>13.403406906024653</v>
      </c>
      <c r="T655" s="26">
        <v>17.259002792859253</v>
      </c>
      <c r="U655" s="26">
        <v>2.6427482316414728</v>
      </c>
      <c r="V655" s="2">
        <v>105.7563261353884</v>
      </c>
      <c r="W655" s="27">
        <v>151.59080449666223</v>
      </c>
      <c r="X655" s="28">
        <v>15.235167653376987</v>
      </c>
      <c r="Y655" s="4">
        <v>166.8259721500392</v>
      </c>
    </row>
    <row r="656" spans="1:25" ht="15">
      <c r="A656" s="36">
        <v>2015</v>
      </c>
      <c r="B656" s="37">
        <v>5</v>
      </c>
      <c r="C656" s="37" t="s">
        <v>46</v>
      </c>
      <c r="D656" s="37" t="s">
        <v>51</v>
      </c>
      <c r="E656" s="34" t="s">
        <v>213</v>
      </c>
      <c r="F656" s="37" t="s">
        <v>48</v>
      </c>
      <c r="G656" s="38" t="s">
        <v>55</v>
      </c>
      <c r="H656" s="25">
        <v>70.67663883109708</v>
      </c>
      <c r="I656" s="26">
        <v>753.221697796634</v>
      </c>
      <c r="J656" s="2">
        <v>823.898336627731</v>
      </c>
      <c r="K656" s="25">
        <v>0.30731416827650077</v>
      </c>
      <c r="L656" s="26">
        <v>13.455244848219026</v>
      </c>
      <c r="M656" s="2">
        <v>13.762559016495526</v>
      </c>
      <c r="N656" s="25">
        <v>6.757107438631861</v>
      </c>
      <c r="O656" s="26">
        <v>14.121705268604245</v>
      </c>
      <c r="P656" s="26">
        <v>3.631313558276188</v>
      </c>
      <c r="Q656" s="26">
        <v>1.893871177497226</v>
      </c>
      <c r="R656" s="26">
        <v>11.339931605054566</v>
      </c>
      <c r="S656" s="26">
        <v>50.39876980149623</v>
      </c>
      <c r="T656" s="26">
        <v>17.43873984709733</v>
      </c>
      <c r="U656" s="26">
        <v>3.1609609302488026</v>
      </c>
      <c r="V656" s="2">
        <v>108.74239718848906</v>
      </c>
      <c r="W656" s="27">
        <v>946.4032928327156</v>
      </c>
      <c r="X656" s="28">
        <v>95.11535144547332</v>
      </c>
      <c r="Y656" s="4">
        <v>1041.518644278189</v>
      </c>
    </row>
    <row r="657" spans="1:25" ht="15">
      <c r="A657" s="36">
        <v>2015</v>
      </c>
      <c r="B657" s="37">
        <v>5</v>
      </c>
      <c r="C657" s="37" t="s">
        <v>56</v>
      </c>
      <c r="D657" s="37" t="s">
        <v>57</v>
      </c>
      <c r="E657" s="34" t="s">
        <v>214</v>
      </c>
      <c r="F657" s="37" t="s">
        <v>58</v>
      </c>
      <c r="G657" s="38" t="s">
        <v>59</v>
      </c>
      <c r="H657" s="25">
        <v>29.604507316205336</v>
      </c>
      <c r="I657" s="26">
        <v>23.278348940296354</v>
      </c>
      <c r="J657" s="2">
        <v>52.88285625650169</v>
      </c>
      <c r="K657" s="25">
        <v>18.32179032237467</v>
      </c>
      <c r="L657" s="26">
        <v>27.862153944115544</v>
      </c>
      <c r="M657" s="2">
        <v>46.183944266490215</v>
      </c>
      <c r="N657" s="25">
        <v>189.9485011500959</v>
      </c>
      <c r="O657" s="26">
        <v>54.554583451482166</v>
      </c>
      <c r="P657" s="26">
        <v>31.525675586518627</v>
      </c>
      <c r="Q657" s="26">
        <v>9.445587418937325</v>
      </c>
      <c r="R657" s="26">
        <v>46.068941756724485</v>
      </c>
      <c r="S657" s="26">
        <v>53.93816474372604</v>
      </c>
      <c r="T657" s="26">
        <v>56.95452522151316</v>
      </c>
      <c r="U657" s="26">
        <v>9.804576634691484</v>
      </c>
      <c r="V657" s="2">
        <v>452.24054582273914</v>
      </c>
      <c r="W657" s="27">
        <v>551.307346345731</v>
      </c>
      <c r="X657" s="28">
        <v>55.40744968737954</v>
      </c>
      <c r="Y657" s="4">
        <v>606.7147960331106</v>
      </c>
    </row>
    <row r="658" spans="1:25" ht="15">
      <c r="A658" s="36">
        <v>2015</v>
      </c>
      <c r="B658" s="37">
        <v>5</v>
      </c>
      <c r="C658" s="37" t="s">
        <v>56</v>
      </c>
      <c r="D658" s="37" t="s">
        <v>60</v>
      </c>
      <c r="E658" s="34" t="s">
        <v>215</v>
      </c>
      <c r="F658" s="37" t="s">
        <v>58</v>
      </c>
      <c r="G658" s="38" t="s">
        <v>61</v>
      </c>
      <c r="H658" s="25">
        <v>16.457262095539114</v>
      </c>
      <c r="I658" s="26">
        <v>35.828524582141526</v>
      </c>
      <c r="J658" s="2">
        <v>52.28578667768064</v>
      </c>
      <c r="K658" s="25">
        <v>1.8172121910703887</v>
      </c>
      <c r="L658" s="26">
        <v>7.751320219833517</v>
      </c>
      <c r="M658" s="2">
        <v>9.568532410903906</v>
      </c>
      <c r="N658" s="25">
        <v>63.77167161619805</v>
      </c>
      <c r="O658" s="26">
        <v>5.258285891018356</v>
      </c>
      <c r="P658" s="26">
        <v>0.7847404440687391</v>
      </c>
      <c r="Q658" s="26">
        <v>0.6284956622060391</v>
      </c>
      <c r="R658" s="26">
        <v>4.211828511379013</v>
      </c>
      <c r="S658" s="26">
        <v>8.264935810698127</v>
      </c>
      <c r="T658" s="26">
        <v>8.37101452015619</v>
      </c>
      <c r="U658" s="26">
        <v>0.9841324421980073</v>
      </c>
      <c r="V658" s="2">
        <v>92.27510282876439</v>
      </c>
      <c r="W658" s="27">
        <v>154.12942191734894</v>
      </c>
      <c r="X658" s="28">
        <v>15.490303556440017</v>
      </c>
      <c r="Y658" s="4">
        <v>169.61972547378895</v>
      </c>
    </row>
    <row r="659" spans="1:25" ht="15">
      <c r="A659" s="36">
        <v>2015</v>
      </c>
      <c r="B659" s="37">
        <v>5</v>
      </c>
      <c r="C659" s="37" t="s">
        <v>56</v>
      </c>
      <c r="D659" s="37" t="s">
        <v>47</v>
      </c>
      <c r="E659" s="34" t="s">
        <v>216</v>
      </c>
      <c r="F659" s="37" t="s">
        <v>58</v>
      </c>
      <c r="G659" s="38" t="s">
        <v>62</v>
      </c>
      <c r="H659" s="25">
        <v>3.8731936463238834</v>
      </c>
      <c r="I659" s="26">
        <v>0.3278190339226943</v>
      </c>
      <c r="J659" s="2">
        <v>4.201012680246578</v>
      </c>
      <c r="K659" s="25">
        <v>4.971328636060397</v>
      </c>
      <c r="L659" s="26">
        <v>5.602534539159526</v>
      </c>
      <c r="M659" s="2">
        <v>10.573863175219923</v>
      </c>
      <c r="N659" s="25">
        <v>7.037832728636511</v>
      </c>
      <c r="O659" s="26">
        <v>21.389752692950466</v>
      </c>
      <c r="P659" s="26">
        <v>4.630644834078358</v>
      </c>
      <c r="Q659" s="26">
        <v>3.160808397104758</v>
      </c>
      <c r="R659" s="26">
        <v>16.125947309353393</v>
      </c>
      <c r="S659" s="26">
        <v>10.464785902056153</v>
      </c>
      <c r="T659" s="26">
        <v>16.880782318746416</v>
      </c>
      <c r="U659" s="26">
        <v>2.576318110049662</v>
      </c>
      <c r="V659" s="2">
        <v>82.26687044824014</v>
      </c>
      <c r="W659" s="27">
        <v>97.04174630370665</v>
      </c>
      <c r="X659" s="28">
        <v>9.75288233477448</v>
      </c>
      <c r="Y659" s="4">
        <v>106.79462863848113</v>
      </c>
    </row>
    <row r="660" spans="1:25" ht="15">
      <c r="A660" s="36">
        <v>2015</v>
      </c>
      <c r="B660" s="37">
        <v>5</v>
      </c>
      <c r="C660" s="37" t="s">
        <v>56</v>
      </c>
      <c r="D660" s="37" t="s">
        <v>63</v>
      </c>
      <c r="E660" s="34" t="s">
        <v>217</v>
      </c>
      <c r="F660" s="37" t="s">
        <v>58</v>
      </c>
      <c r="G660" s="38" t="s">
        <v>64</v>
      </c>
      <c r="H660" s="25">
        <v>44.31924990888155</v>
      </c>
      <c r="I660" s="26">
        <v>121.3287876674137</v>
      </c>
      <c r="J660" s="2">
        <v>165.64803757629525</v>
      </c>
      <c r="K660" s="25">
        <v>13.47278138281319</v>
      </c>
      <c r="L660" s="26">
        <v>3.7836052491466905</v>
      </c>
      <c r="M660" s="2">
        <v>17.25638663195988</v>
      </c>
      <c r="N660" s="25">
        <v>9.047252406403267</v>
      </c>
      <c r="O660" s="26">
        <v>50.60735679227533</v>
      </c>
      <c r="P660" s="26">
        <v>4.787314907538214</v>
      </c>
      <c r="Q660" s="26">
        <v>3.660724736917684</v>
      </c>
      <c r="R660" s="26">
        <v>18.75484324519091</v>
      </c>
      <c r="S660" s="26">
        <v>23.631474086899097</v>
      </c>
      <c r="T660" s="26">
        <v>29.57543094648896</v>
      </c>
      <c r="U660" s="26">
        <v>4.82284985087732</v>
      </c>
      <c r="V660" s="2">
        <v>144.88724372366872</v>
      </c>
      <c r="W660" s="27">
        <v>327.7916679319238</v>
      </c>
      <c r="X660" s="28">
        <v>32.94369341384538</v>
      </c>
      <c r="Y660" s="4">
        <v>360.7353613457692</v>
      </c>
    </row>
    <row r="661" spans="1:25" ht="15">
      <c r="A661" s="36">
        <v>2015</v>
      </c>
      <c r="B661" s="37">
        <v>5</v>
      </c>
      <c r="C661" s="37" t="s">
        <v>56</v>
      </c>
      <c r="D661" s="37" t="s">
        <v>47</v>
      </c>
      <c r="E661" s="34" t="s">
        <v>218</v>
      </c>
      <c r="F661" s="37" t="s">
        <v>58</v>
      </c>
      <c r="G661" s="38" t="s">
        <v>65</v>
      </c>
      <c r="H661" s="25">
        <v>21.717585984255756</v>
      </c>
      <c r="I661" s="26">
        <v>0</v>
      </c>
      <c r="J661" s="2">
        <v>21.717585984255756</v>
      </c>
      <c r="K661" s="25">
        <v>3.6235986038599735</v>
      </c>
      <c r="L661" s="26">
        <v>15.775969790353793</v>
      </c>
      <c r="M661" s="2">
        <v>19.399568394213766</v>
      </c>
      <c r="N661" s="25">
        <v>6.8113353740596985</v>
      </c>
      <c r="O661" s="26">
        <v>19.370343194795144</v>
      </c>
      <c r="P661" s="26">
        <v>6.149124872282413</v>
      </c>
      <c r="Q661" s="26">
        <v>4.631609316838009</v>
      </c>
      <c r="R661" s="26">
        <v>31.35340486730426</v>
      </c>
      <c r="S661" s="26">
        <v>14.033634652437645</v>
      </c>
      <c r="T661" s="26">
        <v>28.05850038312402</v>
      </c>
      <c r="U661" s="26">
        <v>5.481069147449465</v>
      </c>
      <c r="V661" s="2">
        <v>115.88901920961887</v>
      </c>
      <c r="W661" s="27">
        <v>157.0061735880884</v>
      </c>
      <c r="X661" s="28">
        <v>15.779422685584876</v>
      </c>
      <c r="Y661" s="4">
        <v>172.78559627367326</v>
      </c>
    </row>
    <row r="662" spans="1:25" ht="15">
      <c r="A662" s="36">
        <v>2015</v>
      </c>
      <c r="B662" s="37">
        <v>5</v>
      </c>
      <c r="C662" s="37" t="s">
        <v>56</v>
      </c>
      <c r="D662" s="37" t="s">
        <v>47</v>
      </c>
      <c r="E662" s="34" t="s">
        <v>219</v>
      </c>
      <c r="F662" s="37" t="s">
        <v>58</v>
      </c>
      <c r="G662" s="38" t="s">
        <v>66</v>
      </c>
      <c r="H662" s="25">
        <v>52.92901053493431</v>
      </c>
      <c r="I662" s="26">
        <v>1.7136748174868401</v>
      </c>
      <c r="J662" s="2">
        <v>54.64268535242115</v>
      </c>
      <c r="K662" s="25">
        <v>3.623412891472521</v>
      </c>
      <c r="L662" s="26">
        <v>11.53598780786827</v>
      </c>
      <c r="M662" s="2">
        <v>15.159400699340791</v>
      </c>
      <c r="N662" s="25">
        <v>4.020745444372092</v>
      </c>
      <c r="O662" s="26">
        <v>18.311464772945076</v>
      </c>
      <c r="P662" s="26">
        <v>3.271575005668596</v>
      </c>
      <c r="Q662" s="26">
        <v>1.939866034168891</v>
      </c>
      <c r="R662" s="26">
        <v>19.189860433946826</v>
      </c>
      <c r="S662" s="26">
        <v>9.833482606941047</v>
      </c>
      <c r="T662" s="26">
        <v>15.841633971291797</v>
      </c>
      <c r="U662" s="26">
        <v>2.93458052628908</v>
      </c>
      <c r="V662" s="2">
        <v>75.34320710614266</v>
      </c>
      <c r="W662" s="27">
        <v>145.14529315790458</v>
      </c>
      <c r="X662" s="28">
        <v>14.587381298277053</v>
      </c>
      <c r="Y662" s="4">
        <v>159.73267445618163</v>
      </c>
    </row>
    <row r="663" spans="1:25" ht="15">
      <c r="A663" s="36">
        <v>2015</v>
      </c>
      <c r="B663" s="37">
        <v>5</v>
      </c>
      <c r="C663" s="37" t="s">
        <v>56</v>
      </c>
      <c r="D663" s="37" t="s">
        <v>63</v>
      </c>
      <c r="E663" s="34" t="s">
        <v>220</v>
      </c>
      <c r="F663" s="37" t="s">
        <v>58</v>
      </c>
      <c r="G663" s="38" t="s">
        <v>67</v>
      </c>
      <c r="H663" s="25">
        <v>11.935079746255052</v>
      </c>
      <c r="I663" s="26">
        <v>222.73217019995923</v>
      </c>
      <c r="J663" s="2">
        <v>234.66724994621427</v>
      </c>
      <c r="K663" s="25">
        <v>12.861249568134445</v>
      </c>
      <c r="L663" s="26">
        <v>14.59052754338674</v>
      </c>
      <c r="M663" s="2">
        <v>27.451777111521185</v>
      </c>
      <c r="N663" s="25">
        <v>21.96044723306067</v>
      </c>
      <c r="O663" s="26">
        <v>80.02064285434973</v>
      </c>
      <c r="P663" s="26">
        <v>10.127957523803758</v>
      </c>
      <c r="Q663" s="26">
        <v>7.105887286935092</v>
      </c>
      <c r="R663" s="26">
        <v>33.05349497235415</v>
      </c>
      <c r="S663" s="26">
        <v>42.93695552240919</v>
      </c>
      <c r="T663" s="26">
        <v>44.18432839492109</v>
      </c>
      <c r="U663" s="26">
        <v>8.789097539387267</v>
      </c>
      <c r="V663" s="2">
        <v>248.1788057621099</v>
      </c>
      <c r="W663" s="27">
        <v>510.2978328198454</v>
      </c>
      <c r="X663" s="28">
        <v>51.2859142422419</v>
      </c>
      <c r="Y663" s="4">
        <v>561.5837470620872</v>
      </c>
    </row>
    <row r="664" spans="1:25" ht="15">
      <c r="A664" s="36">
        <v>2015</v>
      </c>
      <c r="B664" s="37">
        <v>5</v>
      </c>
      <c r="C664" s="37" t="s">
        <v>56</v>
      </c>
      <c r="D664" s="37" t="s">
        <v>57</v>
      </c>
      <c r="E664" s="34" t="s">
        <v>221</v>
      </c>
      <c r="F664" s="37" t="s">
        <v>58</v>
      </c>
      <c r="G664" s="38" t="s">
        <v>68</v>
      </c>
      <c r="H664" s="25">
        <v>20.6597663293076</v>
      </c>
      <c r="I664" s="26">
        <v>14.77741681444708</v>
      </c>
      <c r="J664" s="2">
        <v>35.43718314375468</v>
      </c>
      <c r="K664" s="25">
        <v>1.3807918035234072</v>
      </c>
      <c r="L664" s="26">
        <v>9.686810966256509</v>
      </c>
      <c r="M664" s="2">
        <v>11.067602769779917</v>
      </c>
      <c r="N664" s="25">
        <v>4.677815587449752</v>
      </c>
      <c r="O664" s="26">
        <v>21.25847314772373</v>
      </c>
      <c r="P664" s="26">
        <v>3.4226833411491255</v>
      </c>
      <c r="Q664" s="26">
        <v>2.553401328495359</v>
      </c>
      <c r="R664" s="26">
        <v>12.54117703013572</v>
      </c>
      <c r="S664" s="26">
        <v>10.56846105919153</v>
      </c>
      <c r="T664" s="26">
        <v>17.849070854520956</v>
      </c>
      <c r="U664" s="26">
        <v>2.3147002976225104</v>
      </c>
      <c r="V664" s="2">
        <v>75.18578096033804</v>
      </c>
      <c r="W664" s="27">
        <v>121.69056687387263</v>
      </c>
      <c r="X664" s="28">
        <v>12.23013619458189</v>
      </c>
      <c r="Y664" s="4">
        <v>133.92070306845451</v>
      </c>
    </row>
    <row r="665" spans="1:25" ht="15">
      <c r="A665" s="36">
        <v>2015</v>
      </c>
      <c r="B665" s="37">
        <v>5</v>
      </c>
      <c r="C665" s="37" t="s">
        <v>56</v>
      </c>
      <c r="D665" s="37" t="s">
        <v>57</v>
      </c>
      <c r="E665" s="34" t="s">
        <v>222</v>
      </c>
      <c r="F665" s="37" t="s">
        <v>58</v>
      </c>
      <c r="G665" s="38" t="s">
        <v>69</v>
      </c>
      <c r="H665" s="25">
        <v>10.339432414547495</v>
      </c>
      <c r="I665" s="26">
        <v>0.7034378952617519</v>
      </c>
      <c r="J665" s="2">
        <v>11.042870309809247</v>
      </c>
      <c r="K665" s="25">
        <v>2.2611351233087027</v>
      </c>
      <c r="L665" s="26">
        <v>2.6863037458502315</v>
      </c>
      <c r="M665" s="2">
        <v>4.947438869158934</v>
      </c>
      <c r="N665" s="25">
        <v>1.86122180424314</v>
      </c>
      <c r="O665" s="26">
        <v>10.867827928762539</v>
      </c>
      <c r="P665" s="26">
        <v>1.896984491800471</v>
      </c>
      <c r="Q665" s="26">
        <v>1.2051877253169212</v>
      </c>
      <c r="R665" s="26">
        <v>7.972765796503282</v>
      </c>
      <c r="S665" s="26">
        <v>5.5665722594360885</v>
      </c>
      <c r="T665" s="26">
        <v>10.60541932121414</v>
      </c>
      <c r="U665" s="26">
        <v>1.8836888471226398</v>
      </c>
      <c r="V665" s="2">
        <v>41.85966723574656</v>
      </c>
      <c r="W665" s="27">
        <v>57.84997641471474</v>
      </c>
      <c r="X665" s="28">
        <v>5.814033990130852</v>
      </c>
      <c r="Y665" s="4">
        <v>63.66401040484559</v>
      </c>
    </row>
    <row r="666" spans="1:25" ht="15">
      <c r="A666" s="36">
        <v>2015</v>
      </c>
      <c r="B666" s="37">
        <v>5</v>
      </c>
      <c r="C666" s="37" t="s">
        <v>56</v>
      </c>
      <c r="D666" s="37" t="s">
        <v>57</v>
      </c>
      <c r="E666" s="34" t="s">
        <v>223</v>
      </c>
      <c r="F666" s="37" t="s">
        <v>58</v>
      </c>
      <c r="G666" s="38" t="s">
        <v>70</v>
      </c>
      <c r="H666" s="25">
        <v>30.15050715320342</v>
      </c>
      <c r="I666" s="26">
        <v>1.1375971277436108</v>
      </c>
      <c r="J666" s="2">
        <v>31.28810428094703</v>
      </c>
      <c r="K666" s="25">
        <v>5.200434273311098</v>
      </c>
      <c r="L666" s="26">
        <v>19.112822713218804</v>
      </c>
      <c r="M666" s="2">
        <v>24.3132569865299</v>
      </c>
      <c r="N666" s="25">
        <v>3.9920148933836725</v>
      </c>
      <c r="O666" s="26">
        <v>35.68430825777399</v>
      </c>
      <c r="P666" s="26">
        <v>4.272949028373577</v>
      </c>
      <c r="Q666" s="26">
        <v>3.207803210121302</v>
      </c>
      <c r="R666" s="26">
        <v>21.792689688943163</v>
      </c>
      <c r="S666" s="26">
        <v>15.61784196319279</v>
      </c>
      <c r="T666" s="26">
        <v>35.85463962563345</v>
      </c>
      <c r="U666" s="26">
        <v>3.49340610638166</v>
      </c>
      <c r="V666" s="2">
        <v>123.91564999514429</v>
      </c>
      <c r="W666" s="27">
        <v>179.51701126262122</v>
      </c>
      <c r="X666" s="28">
        <v>18.0418051863256</v>
      </c>
      <c r="Y666" s="4">
        <v>197.55881644894683</v>
      </c>
    </row>
    <row r="667" spans="1:25" ht="15">
      <c r="A667" s="36">
        <v>2015</v>
      </c>
      <c r="B667" s="37">
        <v>5</v>
      </c>
      <c r="C667" s="37" t="s">
        <v>71</v>
      </c>
      <c r="D667" s="37" t="s">
        <v>72</v>
      </c>
      <c r="E667" s="34" t="s">
        <v>224</v>
      </c>
      <c r="F667" s="37" t="s">
        <v>73</v>
      </c>
      <c r="G667" s="38" t="s">
        <v>74</v>
      </c>
      <c r="H667" s="25">
        <v>26.73643099111888</v>
      </c>
      <c r="I667" s="26">
        <v>0</v>
      </c>
      <c r="J667" s="2">
        <v>26.736430991118876</v>
      </c>
      <c r="K667" s="25">
        <v>5.894101180831291</v>
      </c>
      <c r="L667" s="26">
        <v>17.623522910034062</v>
      </c>
      <c r="M667" s="2">
        <v>23.517624090865354</v>
      </c>
      <c r="N667" s="25">
        <v>3.7165440068678874</v>
      </c>
      <c r="O667" s="26">
        <v>15.485381583603296</v>
      </c>
      <c r="P667" s="26">
        <v>3.1877634065084517</v>
      </c>
      <c r="Q667" s="26">
        <v>2.315309277759938</v>
      </c>
      <c r="R667" s="26">
        <v>12.23908052550883</v>
      </c>
      <c r="S667" s="26">
        <v>8.913000508172733</v>
      </c>
      <c r="T667" s="26">
        <v>17.73162008920494</v>
      </c>
      <c r="U667" s="26">
        <v>2.524369718955376</v>
      </c>
      <c r="V667" s="2">
        <v>66.11306763407549</v>
      </c>
      <c r="W667" s="27">
        <v>116.36712271605973</v>
      </c>
      <c r="X667" s="28">
        <v>11.695119797395344</v>
      </c>
      <c r="Y667" s="4">
        <v>128.06224251345506</v>
      </c>
    </row>
    <row r="668" spans="1:25" ht="15">
      <c r="A668" s="36">
        <v>2015</v>
      </c>
      <c r="B668" s="37">
        <v>5</v>
      </c>
      <c r="C668" s="37" t="s">
        <v>71</v>
      </c>
      <c r="D668" s="37" t="s">
        <v>75</v>
      </c>
      <c r="E668" s="34" t="s">
        <v>225</v>
      </c>
      <c r="F668" s="37" t="s">
        <v>73</v>
      </c>
      <c r="G668" s="38" t="s">
        <v>76</v>
      </c>
      <c r="H668" s="25">
        <v>14.613103649666801</v>
      </c>
      <c r="I668" s="26">
        <v>0</v>
      </c>
      <c r="J668" s="2">
        <v>14.613103649666801</v>
      </c>
      <c r="K668" s="25">
        <v>3.69000369668339</v>
      </c>
      <c r="L668" s="26">
        <v>1.442640114327122</v>
      </c>
      <c r="M668" s="2">
        <v>5.132643811010512</v>
      </c>
      <c r="N668" s="25">
        <v>2.3344591174843776</v>
      </c>
      <c r="O668" s="26">
        <v>9.303193893682481</v>
      </c>
      <c r="P668" s="26">
        <v>1.743421470934825</v>
      </c>
      <c r="Q668" s="26">
        <v>0.9957561387426069</v>
      </c>
      <c r="R668" s="26">
        <v>8.459857786608373</v>
      </c>
      <c r="S668" s="26">
        <v>5.035278965272982</v>
      </c>
      <c r="T668" s="26">
        <v>9.038263290940906</v>
      </c>
      <c r="U668" s="26">
        <v>1.479916362571225</v>
      </c>
      <c r="V668" s="2">
        <v>38.39014616538495</v>
      </c>
      <c r="W668" s="27">
        <v>58.13589362606226</v>
      </c>
      <c r="X668" s="28">
        <v>5.84276921197291</v>
      </c>
      <c r="Y668" s="4">
        <v>63.97866283803517</v>
      </c>
    </row>
    <row r="669" spans="1:25" ht="15">
      <c r="A669" s="36">
        <v>2015</v>
      </c>
      <c r="B669" s="37">
        <v>5</v>
      </c>
      <c r="C669" s="37" t="s">
        <v>71</v>
      </c>
      <c r="D669" s="37" t="s">
        <v>72</v>
      </c>
      <c r="E669" s="34" t="s">
        <v>226</v>
      </c>
      <c r="F669" s="37" t="s">
        <v>73</v>
      </c>
      <c r="G669" s="38" t="s">
        <v>77</v>
      </c>
      <c r="H669" s="25">
        <v>11.086397878829654</v>
      </c>
      <c r="I669" s="26">
        <v>0.3300614953230383</v>
      </c>
      <c r="J669" s="2">
        <v>11.416459374152693</v>
      </c>
      <c r="K669" s="25">
        <v>0.3831068137554446</v>
      </c>
      <c r="L669" s="26">
        <v>4.812097807135142</v>
      </c>
      <c r="M669" s="2">
        <v>5.195204620890587</v>
      </c>
      <c r="N669" s="25">
        <v>1.2189110757945611</v>
      </c>
      <c r="O669" s="26">
        <v>5.752951190552571</v>
      </c>
      <c r="P669" s="26">
        <v>1.9744106430226165</v>
      </c>
      <c r="Q669" s="26">
        <v>1.513006156976691</v>
      </c>
      <c r="R669" s="26">
        <v>9.119026730117408</v>
      </c>
      <c r="S669" s="26">
        <v>5.755446206818295</v>
      </c>
      <c r="T669" s="26">
        <v>14.55307510741973</v>
      </c>
      <c r="U669" s="26">
        <v>2.040967709447112</v>
      </c>
      <c r="V669" s="2">
        <v>41.92779387996867</v>
      </c>
      <c r="W669" s="27">
        <v>58.53945787501195</v>
      </c>
      <c r="X669" s="28">
        <v>5.883328203162751</v>
      </c>
      <c r="Y669" s="4">
        <v>64.4227860781747</v>
      </c>
    </row>
    <row r="670" spans="1:25" ht="15">
      <c r="A670" s="36">
        <v>2015</v>
      </c>
      <c r="B670" s="37">
        <v>5</v>
      </c>
      <c r="C670" s="37" t="s">
        <v>71</v>
      </c>
      <c r="D670" s="37" t="s">
        <v>72</v>
      </c>
      <c r="E670" s="34" t="s">
        <v>227</v>
      </c>
      <c r="F670" s="37" t="s">
        <v>73</v>
      </c>
      <c r="G670" s="38" t="s">
        <v>78</v>
      </c>
      <c r="H670" s="25">
        <v>4.132085343620863</v>
      </c>
      <c r="I670" s="26">
        <v>0</v>
      </c>
      <c r="J670" s="2">
        <v>4.132085343620863</v>
      </c>
      <c r="K670" s="25">
        <v>4.197401476642951</v>
      </c>
      <c r="L670" s="26">
        <v>1.621848444096659</v>
      </c>
      <c r="M670" s="2">
        <v>5.81924992073961</v>
      </c>
      <c r="N670" s="25">
        <v>2.787594412853923</v>
      </c>
      <c r="O670" s="26">
        <v>8.842898089526084</v>
      </c>
      <c r="P670" s="26">
        <v>2.1049441892475977</v>
      </c>
      <c r="Q670" s="26">
        <v>1.6694868684346023</v>
      </c>
      <c r="R670" s="26">
        <v>8.937130554133764</v>
      </c>
      <c r="S670" s="26">
        <v>6.208073298566728</v>
      </c>
      <c r="T670" s="26">
        <v>13.935507749161218</v>
      </c>
      <c r="U670" s="26">
        <v>1.6961317521962027</v>
      </c>
      <c r="V670" s="2">
        <v>46.1817658785496</v>
      </c>
      <c r="W670" s="27">
        <v>56.13310114291007</v>
      </c>
      <c r="X670" s="28">
        <v>5.641484732892073</v>
      </c>
      <c r="Y670" s="4">
        <v>61.774585875802146</v>
      </c>
    </row>
    <row r="671" spans="1:25" ht="15">
      <c r="A671" s="36">
        <v>2015</v>
      </c>
      <c r="B671" s="37">
        <v>5</v>
      </c>
      <c r="C671" s="37" t="s">
        <v>71</v>
      </c>
      <c r="D671" s="37" t="s">
        <v>60</v>
      </c>
      <c r="E671" s="34" t="s">
        <v>228</v>
      </c>
      <c r="F671" s="37" t="s">
        <v>73</v>
      </c>
      <c r="G671" s="38" t="s">
        <v>79</v>
      </c>
      <c r="H671" s="25">
        <v>4.977914131794787</v>
      </c>
      <c r="I671" s="26">
        <v>0</v>
      </c>
      <c r="J671" s="2">
        <v>4.977914131794787</v>
      </c>
      <c r="K671" s="25">
        <v>0.4705698310784519</v>
      </c>
      <c r="L671" s="26">
        <v>2.582318285411985</v>
      </c>
      <c r="M671" s="2">
        <v>3.052888116490437</v>
      </c>
      <c r="N671" s="25">
        <v>11.06925064639482</v>
      </c>
      <c r="O671" s="26">
        <v>2.5121458570414297</v>
      </c>
      <c r="P671" s="26">
        <v>0.6567924580466235</v>
      </c>
      <c r="Q671" s="26">
        <v>0.44712619697348716</v>
      </c>
      <c r="R671" s="26">
        <v>3.695595876538808</v>
      </c>
      <c r="S671" s="26">
        <v>2.762865770444055</v>
      </c>
      <c r="T671" s="26">
        <v>4.566494437066709</v>
      </c>
      <c r="U671" s="26">
        <v>0.8256002084467905</v>
      </c>
      <c r="V671" s="2">
        <v>26.535870855917754</v>
      </c>
      <c r="W671" s="27">
        <v>34.56667310420298</v>
      </c>
      <c r="X671" s="28">
        <v>3.474017190802464</v>
      </c>
      <c r="Y671" s="4">
        <v>38.04069029500544</v>
      </c>
    </row>
    <row r="672" spans="1:25" ht="15">
      <c r="A672" s="36">
        <v>2015</v>
      </c>
      <c r="B672" s="37">
        <v>5</v>
      </c>
      <c r="C672" s="37" t="s">
        <v>71</v>
      </c>
      <c r="D672" s="37" t="s">
        <v>75</v>
      </c>
      <c r="E672" s="34" t="s">
        <v>229</v>
      </c>
      <c r="F672" s="37" t="s">
        <v>73</v>
      </c>
      <c r="G672" s="38" t="s">
        <v>80</v>
      </c>
      <c r="H672" s="25">
        <v>112.54286869467272</v>
      </c>
      <c r="I672" s="26">
        <v>3.0758474925156776</v>
      </c>
      <c r="J672" s="2">
        <v>115.6187161871884</v>
      </c>
      <c r="K672" s="25">
        <v>34.55228261710211</v>
      </c>
      <c r="L672" s="26">
        <v>5.619814785611553</v>
      </c>
      <c r="M672" s="2">
        <v>40.17209740271366</v>
      </c>
      <c r="N672" s="25">
        <v>3.726358015375621</v>
      </c>
      <c r="O672" s="26">
        <v>43.84810423026789</v>
      </c>
      <c r="P672" s="26">
        <v>8.581311241151562</v>
      </c>
      <c r="Q672" s="26">
        <v>9.311751423494448</v>
      </c>
      <c r="R672" s="26">
        <v>29.453193113657864</v>
      </c>
      <c r="S672" s="26">
        <v>23.55999557263767</v>
      </c>
      <c r="T672" s="26">
        <v>25.907436653047295</v>
      </c>
      <c r="U672" s="26">
        <v>6.782583353862895</v>
      </c>
      <c r="V672" s="2">
        <v>151.17073021367355</v>
      </c>
      <c r="W672" s="27">
        <v>306.96154380357564</v>
      </c>
      <c r="X672" s="28">
        <v>30.85022588935694</v>
      </c>
      <c r="Y672" s="4">
        <v>337.81176969293256</v>
      </c>
    </row>
    <row r="673" spans="1:25" ht="15">
      <c r="A673" s="36">
        <v>2015</v>
      </c>
      <c r="B673" s="37">
        <v>5</v>
      </c>
      <c r="C673" s="37" t="s">
        <v>71</v>
      </c>
      <c r="D673" s="37" t="s">
        <v>75</v>
      </c>
      <c r="E673" s="34" t="s">
        <v>230</v>
      </c>
      <c r="F673" s="37" t="s">
        <v>73</v>
      </c>
      <c r="G673" s="38" t="s">
        <v>81</v>
      </c>
      <c r="H673" s="25">
        <v>44.79316158784585</v>
      </c>
      <c r="I673" s="26">
        <v>0</v>
      </c>
      <c r="J673" s="2">
        <v>44.79316158784585</v>
      </c>
      <c r="K673" s="25">
        <v>118.62443960690521</v>
      </c>
      <c r="L673" s="26">
        <v>37.34632781193318</v>
      </c>
      <c r="M673" s="2">
        <v>155.9707674188384</v>
      </c>
      <c r="N673" s="25">
        <v>5.411792834825592</v>
      </c>
      <c r="O673" s="26">
        <v>27.825689059396126</v>
      </c>
      <c r="P673" s="26">
        <v>2.985219799977801</v>
      </c>
      <c r="Q673" s="26">
        <v>3.017513034098736</v>
      </c>
      <c r="R673" s="26">
        <v>14.4548193375289</v>
      </c>
      <c r="S673" s="26">
        <v>17.162864261568775</v>
      </c>
      <c r="T673" s="26">
        <v>9.836861206582181</v>
      </c>
      <c r="U673" s="26">
        <v>3.4142411719891737</v>
      </c>
      <c r="V673" s="2">
        <v>84.10899881992422</v>
      </c>
      <c r="W673" s="27">
        <v>284.8729278266085</v>
      </c>
      <c r="X673" s="28">
        <v>28.63027734826077</v>
      </c>
      <c r="Y673" s="4">
        <v>313.50320517486927</v>
      </c>
    </row>
    <row r="674" spans="1:25" ht="15">
      <c r="A674" s="36">
        <v>2015</v>
      </c>
      <c r="B674" s="37">
        <v>5</v>
      </c>
      <c r="C674" s="37" t="s">
        <v>71</v>
      </c>
      <c r="D674" s="37" t="s">
        <v>60</v>
      </c>
      <c r="E674" s="34" t="s">
        <v>231</v>
      </c>
      <c r="F674" s="37" t="s">
        <v>73</v>
      </c>
      <c r="G674" s="38" t="s">
        <v>82</v>
      </c>
      <c r="H674" s="25">
        <v>15.347171340059894</v>
      </c>
      <c r="I674" s="26">
        <v>0.9688796475554646</v>
      </c>
      <c r="J674" s="2">
        <v>16.31605098761536</v>
      </c>
      <c r="K674" s="25">
        <v>9.971382924805438</v>
      </c>
      <c r="L674" s="26">
        <v>11.651504757914568</v>
      </c>
      <c r="M674" s="2">
        <v>21.622887682720005</v>
      </c>
      <c r="N674" s="25">
        <v>121.25300027898106</v>
      </c>
      <c r="O674" s="26">
        <v>15.930324268710464</v>
      </c>
      <c r="P674" s="26">
        <v>8.254517763156727</v>
      </c>
      <c r="Q674" s="26">
        <v>1.3629168763654267</v>
      </c>
      <c r="R674" s="26">
        <v>12.60982637597211</v>
      </c>
      <c r="S674" s="26">
        <v>18.80843047289576</v>
      </c>
      <c r="T674" s="26">
        <v>14.187153721841506</v>
      </c>
      <c r="U674" s="26">
        <v>2.903253559369311</v>
      </c>
      <c r="V674" s="2">
        <v>195.3094189377137</v>
      </c>
      <c r="W674" s="27">
        <v>233.24835760804905</v>
      </c>
      <c r="X674" s="28">
        <v>23.441908999459173</v>
      </c>
      <c r="Y674" s="4">
        <v>256.6902666075082</v>
      </c>
    </row>
    <row r="675" spans="1:25" ht="15">
      <c r="A675" s="36">
        <v>2015</v>
      </c>
      <c r="B675" s="37">
        <v>5</v>
      </c>
      <c r="C675" s="37" t="s">
        <v>71</v>
      </c>
      <c r="D675" s="37" t="s">
        <v>60</v>
      </c>
      <c r="E675" s="34" t="s">
        <v>232</v>
      </c>
      <c r="F675" s="37" t="s">
        <v>73</v>
      </c>
      <c r="G675" s="38" t="s">
        <v>83</v>
      </c>
      <c r="H675" s="25">
        <v>5.610504848479908</v>
      </c>
      <c r="I675" s="26">
        <v>0</v>
      </c>
      <c r="J675" s="2">
        <v>5.610504848479908</v>
      </c>
      <c r="K675" s="25">
        <v>1.8397714091331827</v>
      </c>
      <c r="L675" s="26">
        <v>3.47870071557297</v>
      </c>
      <c r="M675" s="2">
        <v>5.318472124706153</v>
      </c>
      <c r="N675" s="25">
        <v>27.57919488583843</v>
      </c>
      <c r="O675" s="26">
        <v>1.7532451974838368</v>
      </c>
      <c r="P675" s="26">
        <v>0.46812567974410263</v>
      </c>
      <c r="Q675" s="26">
        <v>0.35999782763910104</v>
      </c>
      <c r="R675" s="26">
        <v>2.0464659328212984</v>
      </c>
      <c r="S675" s="26">
        <v>3.085860489543368</v>
      </c>
      <c r="T675" s="26">
        <v>2.9688887441959566</v>
      </c>
      <c r="U675" s="26">
        <v>0.560085746676631</v>
      </c>
      <c r="V675" s="2">
        <v>38.82186363340915</v>
      </c>
      <c r="W675" s="27">
        <v>49.75084060659521</v>
      </c>
      <c r="X675" s="28">
        <v>5.000055257044996</v>
      </c>
      <c r="Y675" s="4">
        <v>54.75089586364021</v>
      </c>
    </row>
    <row r="676" spans="1:25" ht="15">
      <c r="A676" s="36">
        <v>2015</v>
      </c>
      <c r="B676" s="37">
        <v>5</v>
      </c>
      <c r="C676" s="37" t="s">
        <v>71</v>
      </c>
      <c r="D676" s="37" t="s">
        <v>84</v>
      </c>
      <c r="E676" s="34" t="s">
        <v>233</v>
      </c>
      <c r="F676" s="37" t="s">
        <v>73</v>
      </c>
      <c r="G676" s="38" t="s">
        <v>85</v>
      </c>
      <c r="H676" s="25">
        <v>34.6021849898085</v>
      </c>
      <c r="I676" s="26">
        <v>4.669661526492561</v>
      </c>
      <c r="J676" s="2">
        <v>39.27184651630106</v>
      </c>
      <c r="K676" s="25">
        <v>3.5517148781522763</v>
      </c>
      <c r="L676" s="26">
        <v>12.999813555766936</v>
      </c>
      <c r="M676" s="2">
        <v>16.551528433919213</v>
      </c>
      <c r="N676" s="25">
        <v>6.661709020261615</v>
      </c>
      <c r="O676" s="26">
        <v>21.586644411379183</v>
      </c>
      <c r="P676" s="26">
        <v>8.036680071512544</v>
      </c>
      <c r="Q676" s="26">
        <v>5.917721279218056</v>
      </c>
      <c r="R676" s="26">
        <v>25.41124490792735</v>
      </c>
      <c r="S676" s="26">
        <v>18.074699066846826</v>
      </c>
      <c r="T676" s="26">
        <v>44.07301913339673</v>
      </c>
      <c r="U676" s="26">
        <v>4.573257726772766</v>
      </c>
      <c r="V676" s="2">
        <v>134.33497260501497</v>
      </c>
      <c r="W676" s="27">
        <v>190.15834755523525</v>
      </c>
      <c r="X676" s="28">
        <v>19.111279974295684</v>
      </c>
      <c r="Y676" s="4">
        <v>209.26962752953094</v>
      </c>
    </row>
    <row r="677" spans="1:25" ht="15">
      <c r="A677" s="36">
        <v>2015</v>
      </c>
      <c r="B677" s="37">
        <v>5</v>
      </c>
      <c r="C677" s="37" t="s">
        <v>71</v>
      </c>
      <c r="D677" s="37" t="s">
        <v>84</v>
      </c>
      <c r="E677" s="34" t="s">
        <v>234</v>
      </c>
      <c r="F677" s="37" t="s">
        <v>73</v>
      </c>
      <c r="G677" s="38" t="s">
        <v>86</v>
      </c>
      <c r="H677" s="25">
        <v>12.84828087380232</v>
      </c>
      <c r="I677" s="26">
        <v>0</v>
      </c>
      <c r="J677" s="2">
        <v>12.84828087380232</v>
      </c>
      <c r="K677" s="25">
        <v>1.0871610904280922</v>
      </c>
      <c r="L677" s="26">
        <v>3.8810739535282432</v>
      </c>
      <c r="M677" s="2">
        <v>4.968235043956335</v>
      </c>
      <c r="N677" s="25">
        <v>2.25120162695005</v>
      </c>
      <c r="O677" s="26">
        <v>5.278422433335302</v>
      </c>
      <c r="P677" s="26">
        <v>2.020037745315864</v>
      </c>
      <c r="Q677" s="26">
        <v>1.7680996292421718</v>
      </c>
      <c r="R677" s="26">
        <v>8.534496453826847</v>
      </c>
      <c r="S677" s="26">
        <v>5.148690009943808</v>
      </c>
      <c r="T677" s="26">
        <v>11.380232301724947</v>
      </c>
      <c r="U677" s="26">
        <v>2.4352274049470926</v>
      </c>
      <c r="V677" s="2">
        <v>38.816406734874874</v>
      </c>
      <c r="W677" s="27">
        <v>56.63292265263353</v>
      </c>
      <c r="X677" s="28">
        <v>5.691717739355294</v>
      </c>
      <c r="Y677" s="4">
        <v>62.32464039198882</v>
      </c>
    </row>
    <row r="678" spans="1:25" ht="15">
      <c r="A678" s="36">
        <v>2015</v>
      </c>
      <c r="B678" s="37">
        <v>5</v>
      </c>
      <c r="C678" s="37" t="s">
        <v>71</v>
      </c>
      <c r="D678" s="37" t="s">
        <v>75</v>
      </c>
      <c r="E678" s="34" t="s">
        <v>235</v>
      </c>
      <c r="F678" s="37" t="s">
        <v>73</v>
      </c>
      <c r="G678" s="38" t="s">
        <v>87</v>
      </c>
      <c r="H678" s="25">
        <v>3.682003811398884</v>
      </c>
      <c r="I678" s="26">
        <v>0</v>
      </c>
      <c r="J678" s="2">
        <v>3.6820038113988844</v>
      </c>
      <c r="K678" s="25">
        <v>1.413746390701237</v>
      </c>
      <c r="L678" s="26">
        <v>1.4046594054817263</v>
      </c>
      <c r="M678" s="2">
        <v>2.8184057961829634</v>
      </c>
      <c r="N678" s="25">
        <v>2.637861993535826</v>
      </c>
      <c r="O678" s="26">
        <v>4.87891283426446</v>
      </c>
      <c r="P678" s="26">
        <v>0.9668118150873903</v>
      </c>
      <c r="Q678" s="26">
        <v>0.7937732346183716</v>
      </c>
      <c r="R678" s="26">
        <v>4.1697094133640595</v>
      </c>
      <c r="S678" s="26">
        <v>2.8620025647843463</v>
      </c>
      <c r="T678" s="26">
        <v>4.782906825141931</v>
      </c>
      <c r="U678" s="26">
        <v>0.996918531776731</v>
      </c>
      <c r="V678" s="2">
        <v>22.08889671725619</v>
      </c>
      <c r="W678" s="27">
        <v>28.589306324838038</v>
      </c>
      <c r="X678" s="28">
        <v>2.8732803228484807</v>
      </c>
      <c r="Y678" s="4">
        <v>31.462586647686518</v>
      </c>
    </row>
    <row r="679" spans="1:25" ht="15">
      <c r="A679" s="36">
        <v>2015</v>
      </c>
      <c r="B679" s="37">
        <v>5</v>
      </c>
      <c r="C679" s="37" t="s">
        <v>71</v>
      </c>
      <c r="D679" s="37" t="s">
        <v>75</v>
      </c>
      <c r="E679" s="34" t="s">
        <v>236</v>
      </c>
      <c r="F679" s="37" t="s">
        <v>73</v>
      </c>
      <c r="G679" s="38" t="s">
        <v>88</v>
      </c>
      <c r="H679" s="25">
        <v>100.07886854064138</v>
      </c>
      <c r="I679" s="26">
        <v>2.7342434211873154</v>
      </c>
      <c r="J679" s="2">
        <v>102.8131119618287</v>
      </c>
      <c r="K679" s="25">
        <v>278.52429502094265</v>
      </c>
      <c r="L679" s="26">
        <v>65.80597664876427</v>
      </c>
      <c r="M679" s="2">
        <v>344.3302716697069</v>
      </c>
      <c r="N679" s="25">
        <v>4.91511371340243</v>
      </c>
      <c r="O679" s="26">
        <v>61.56771544172008</v>
      </c>
      <c r="P679" s="26">
        <v>8.83487361729444</v>
      </c>
      <c r="Q679" s="26">
        <v>8.688225474877973</v>
      </c>
      <c r="R679" s="26">
        <v>30.08844473578465</v>
      </c>
      <c r="S679" s="26">
        <v>46.80074983876753</v>
      </c>
      <c r="T679" s="26">
        <v>30.286028953695304</v>
      </c>
      <c r="U679" s="26">
        <v>5.858267098736398</v>
      </c>
      <c r="V679" s="2">
        <v>197.03941445590704</v>
      </c>
      <c r="W679" s="27">
        <v>644.1827980874426</v>
      </c>
      <c r="X679" s="28">
        <v>64.74161064487511</v>
      </c>
      <c r="Y679" s="4">
        <v>708.9244087323177</v>
      </c>
    </row>
    <row r="680" spans="1:25" ht="15">
      <c r="A680" s="36">
        <v>2015</v>
      </c>
      <c r="B680" s="37">
        <v>5</v>
      </c>
      <c r="C680" s="37" t="s">
        <v>71</v>
      </c>
      <c r="D680" s="37" t="s">
        <v>75</v>
      </c>
      <c r="E680" s="34" t="s">
        <v>237</v>
      </c>
      <c r="F680" s="37" t="s">
        <v>73</v>
      </c>
      <c r="G680" s="38" t="s">
        <v>89</v>
      </c>
      <c r="H680" s="25">
        <v>172.29822250026362</v>
      </c>
      <c r="I680" s="26">
        <v>5.025355354582302</v>
      </c>
      <c r="J680" s="2">
        <v>177.32357785484592</v>
      </c>
      <c r="K680" s="25">
        <v>106.8188896521779</v>
      </c>
      <c r="L680" s="26">
        <v>32.59691981698846</v>
      </c>
      <c r="M680" s="2">
        <v>139.41580946916636</v>
      </c>
      <c r="N680" s="25">
        <v>28.81299074597597</v>
      </c>
      <c r="O680" s="26">
        <v>78.26352904920299</v>
      </c>
      <c r="P680" s="26">
        <v>11.195580889392982</v>
      </c>
      <c r="Q680" s="26">
        <v>9.402813408755165</v>
      </c>
      <c r="R680" s="26">
        <v>36.273324439539884</v>
      </c>
      <c r="S680" s="26">
        <v>47.00459452135914</v>
      </c>
      <c r="T680" s="26">
        <v>80.38170207731588</v>
      </c>
      <c r="U680" s="26">
        <v>8.104919053010589</v>
      </c>
      <c r="V680" s="2">
        <v>299.43944746998335</v>
      </c>
      <c r="W680" s="27">
        <v>616.1788347939956</v>
      </c>
      <c r="X680" s="28">
        <v>61.927158703057195</v>
      </c>
      <c r="Y680" s="4">
        <v>678.1059934970529</v>
      </c>
    </row>
    <row r="681" spans="1:25" ht="15">
      <c r="A681" s="36">
        <v>2015</v>
      </c>
      <c r="B681" s="37">
        <v>5</v>
      </c>
      <c r="C681" s="37" t="s">
        <v>71</v>
      </c>
      <c r="D681" s="37" t="s">
        <v>84</v>
      </c>
      <c r="E681" s="34" t="s">
        <v>238</v>
      </c>
      <c r="F681" s="37" t="s">
        <v>73</v>
      </c>
      <c r="G681" s="38" t="s">
        <v>90</v>
      </c>
      <c r="H681" s="25">
        <v>8.230741155707042</v>
      </c>
      <c r="I681" s="26">
        <v>0</v>
      </c>
      <c r="J681" s="2">
        <v>8.230741155707042</v>
      </c>
      <c r="K681" s="25">
        <v>4.820497593362016</v>
      </c>
      <c r="L681" s="26">
        <v>0.5418821306874984</v>
      </c>
      <c r="M681" s="2">
        <v>5.362379724049514</v>
      </c>
      <c r="N681" s="25">
        <v>9.714514446811611</v>
      </c>
      <c r="O681" s="26">
        <v>11.143578525566715</v>
      </c>
      <c r="P681" s="26">
        <v>2.172873714278556</v>
      </c>
      <c r="Q681" s="26">
        <v>1.095792993285411</v>
      </c>
      <c r="R681" s="26">
        <v>6.321281480666203</v>
      </c>
      <c r="S681" s="26">
        <v>5.443265847612043</v>
      </c>
      <c r="T681" s="26">
        <v>7.926062117859215</v>
      </c>
      <c r="U681" s="26">
        <v>1.6960755357699886</v>
      </c>
      <c r="V681" s="2">
        <v>45.51344364126554</v>
      </c>
      <c r="W681" s="27">
        <v>59.106564521022094</v>
      </c>
      <c r="X681" s="28">
        <v>5.940323519915649</v>
      </c>
      <c r="Y681" s="4">
        <v>65.04688804093774</v>
      </c>
    </row>
    <row r="682" spans="1:25" ht="15">
      <c r="A682" s="36">
        <v>2015</v>
      </c>
      <c r="B682" s="37">
        <v>5</v>
      </c>
      <c r="C682" s="37" t="s">
        <v>71</v>
      </c>
      <c r="D682" s="37" t="s">
        <v>72</v>
      </c>
      <c r="E682" s="34" t="s">
        <v>239</v>
      </c>
      <c r="F682" s="37" t="s">
        <v>73</v>
      </c>
      <c r="G682" s="38" t="s">
        <v>91</v>
      </c>
      <c r="H682" s="25">
        <v>11.382675926189846</v>
      </c>
      <c r="I682" s="26">
        <v>4.550952936407798</v>
      </c>
      <c r="J682" s="2">
        <v>15.933628862597644</v>
      </c>
      <c r="K682" s="25">
        <v>3.9033561307427536</v>
      </c>
      <c r="L682" s="26">
        <v>5.5464493213032835</v>
      </c>
      <c r="M682" s="2">
        <v>9.449805452046038</v>
      </c>
      <c r="N682" s="25">
        <v>4.227457825342192</v>
      </c>
      <c r="O682" s="26">
        <v>32.23264298838962</v>
      </c>
      <c r="P682" s="26">
        <v>3.317950800748962</v>
      </c>
      <c r="Q682" s="26">
        <v>2.287351129714689</v>
      </c>
      <c r="R682" s="26">
        <v>10.786706861607678</v>
      </c>
      <c r="S682" s="26">
        <v>10.803382504344604</v>
      </c>
      <c r="T682" s="26">
        <v>19.607964357255334</v>
      </c>
      <c r="U682" s="26">
        <v>2.4626420403441944</v>
      </c>
      <c r="V682" s="2">
        <v>85.72609658544273</v>
      </c>
      <c r="W682" s="27">
        <v>111.10953090008641</v>
      </c>
      <c r="X682" s="28">
        <v>11.166721751868373</v>
      </c>
      <c r="Y682" s="4">
        <v>122.27625265195479</v>
      </c>
    </row>
    <row r="683" spans="1:25" ht="15">
      <c r="A683" s="36">
        <v>2015</v>
      </c>
      <c r="B683" s="37">
        <v>5</v>
      </c>
      <c r="C683" s="37" t="s">
        <v>71</v>
      </c>
      <c r="D683" s="37" t="s">
        <v>72</v>
      </c>
      <c r="E683" s="34" t="s">
        <v>240</v>
      </c>
      <c r="F683" s="37" t="s">
        <v>73</v>
      </c>
      <c r="G683" s="38" t="s">
        <v>92</v>
      </c>
      <c r="H683" s="25">
        <v>45.83394366792825</v>
      </c>
      <c r="I683" s="26">
        <v>1.2980812727879822</v>
      </c>
      <c r="J683" s="2">
        <v>47.132024940716235</v>
      </c>
      <c r="K683" s="25">
        <v>70.75242628409246</v>
      </c>
      <c r="L683" s="26">
        <v>35.403339047885666</v>
      </c>
      <c r="M683" s="2">
        <v>106.15576533197813</v>
      </c>
      <c r="N683" s="25">
        <v>18.69266930908849</v>
      </c>
      <c r="O683" s="26">
        <v>99.26458950792477</v>
      </c>
      <c r="P683" s="26">
        <v>12.409023067183039</v>
      </c>
      <c r="Q683" s="26">
        <v>11.758985745937244</v>
      </c>
      <c r="R683" s="26">
        <v>44.44333334736895</v>
      </c>
      <c r="S683" s="26">
        <v>41.794192617743214</v>
      </c>
      <c r="T683" s="26">
        <v>68.54261705569999</v>
      </c>
      <c r="U683" s="26">
        <v>10.092846360853956</v>
      </c>
      <c r="V683" s="2">
        <v>306.9982501277334</v>
      </c>
      <c r="W683" s="27">
        <v>460.28604040042774</v>
      </c>
      <c r="X683" s="28">
        <v>46.25963304615279</v>
      </c>
      <c r="Y683" s="4">
        <v>506.5456734465805</v>
      </c>
    </row>
    <row r="684" spans="1:25" ht="15">
      <c r="A684" s="36">
        <v>2015</v>
      </c>
      <c r="B684" s="37">
        <v>5</v>
      </c>
      <c r="C684" s="37" t="s">
        <v>93</v>
      </c>
      <c r="D684" s="37" t="s">
        <v>94</v>
      </c>
      <c r="E684" s="34" t="s">
        <v>241</v>
      </c>
      <c r="F684" s="37" t="s">
        <v>95</v>
      </c>
      <c r="G684" s="38" t="s">
        <v>96</v>
      </c>
      <c r="H684" s="25">
        <v>2.7093641529191967</v>
      </c>
      <c r="I684" s="26">
        <v>0.5639622169550891</v>
      </c>
      <c r="J684" s="2">
        <v>3.273326369874286</v>
      </c>
      <c r="K684" s="25">
        <v>1.7222249405584482</v>
      </c>
      <c r="L684" s="26">
        <v>0</v>
      </c>
      <c r="M684" s="2">
        <v>1.7222249405584482</v>
      </c>
      <c r="N684" s="25">
        <v>0.8255178347982421</v>
      </c>
      <c r="O684" s="26">
        <v>1.5997280516598849</v>
      </c>
      <c r="P684" s="26">
        <v>0.42584331471272596</v>
      </c>
      <c r="Q684" s="26">
        <v>0.275856634678808</v>
      </c>
      <c r="R684" s="26">
        <v>2.664194107160815</v>
      </c>
      <c r="S684" s="26">
        <v>1.7783990117979933</v>
      </c>
      <c r="T684" s="26">
        <v>5.246279293008621</v>
      </c>
      <c r="U684" s="26">
        <v>0.38566064273323286</v>
      </c>
      <c r="V684" s="2">
        <v>13.201478594523055</v>
      </c>
      <c r="W684" s="27">
        <v>18.19702990495579</v>
      </c>
      <c r="X684" s="28">
        <v>1.828836534571171</v>
      </c>
      <c r="Y684" s="4">
        <v>20.02586643952696</v>
      </c>
    </row>
    <row r="685" spans="1:25" ht="15">
      <c r="A685" s="36">
        <v>2015</v>
      </c>
      <c r="B685" s="37">
        <v>5</v>
      </c>
      <c r="C685" s="37" t="s">
        <v>93</v>
      </c>
      <c r="D685" s="37" t="s">
        <v>97</v>
      </c>
      <c r="E685" s="34" t="s">
        <v>242</v>
      </c>
      <c r="F685" s="37" t="s">
        <v>95</v>
      </c>
      <c r="G685" s="38" t="s">
        <v>98</v>
      </c>
      <c r="H685" s="25">
        <v>17.456241658474212</v>
      </c>
      <c r="I685" s="26">
        <v>0</v>
      </c>
      <c r="J685" s="2">
        <v>17.456241658474212</v>
      </c>
      <c r="K685" s="25">
        <v>0.7806674978075823</v>
      </c>
      <c r="L685" s="26">
        <v>5.454516010449758</v>
      </c>
      <c r="M685" s="2">
        <v>6.23518350825734</v>
      </c>
      <c r="N685" s="25">
        <v>3.7978534921292892</v>
      </c>
      <c r="O685" s="26">
        <v>4.6657272042537965</v>
      </c>
      <c r="P685" s="26">
        <v>1.7201430704759013</v>
      </c>
      <c r="Q685" s="26">
        <v>1.499774526963669</v>
      </c>
      <c r="R685" s="26">
        <v>8.603791487933162</v>
      </c>
      <c r="S685" s="26">
        <v>5.412091446089099</v>
      </c>
      <c r="T685" s="26">
        <v>10.809217093771942</v>
      </c>
      <c r="U685" s="26">
        <v>1.4301761897050083</v>
      </c>
      <c r="V685" s="2">
        <v>37.93877366059053</v>
      </c>
      <c r="W685" s="27">
        <v>61.630198827322076</v>
      </c>
      <c r="X685" s="28">
        <v>6.193953604476157</v>
      </c>
      <c r="Y685" s="4">
        <v>67.82415243179824</v>
      </c>
    </row>
    <row r="686" spans="1:25" ht="15">
      <c r="A686" s="36">
        <v>2015</v>
      </c>
      <c r="B686" s="37">
        <v>5</v>
      </c>
      <c r="C686" s="37" t="s">
        <v>93</v>
      </c>
      <c r="D686" s="37" t="s">
        <v>97</v>
      </c>
      <c r="E686" s="34" t="s">
        <v>243</v>
      </c>
      <c r="F686" s="37" t="s">
        <v>95</v>
      </c>
      <c r="G686" s="38" t="s">
        <v>99</v>
      </c>
      <c r="H686" s="25">
        <v>11.08422746745829</v>
      </c>
      <c r="I686" s="26">
        <v>0</v>
      </c>
      <c r="J686" s="2">
        <v>11.08422746745829</v>
      </c>
      <c r="K686" s="25">
        <v>1.2413879475928755</v>
      </c>
      <c r="L686" s="26">
        <v>3.2050039181637926</v>
      </c>
      <c r="M686" s="2">
        <v>4.446391865756668</v>
      </c>
      <c r="N686" s="25">
        <v>1.5691123496367068</v>
      </c>
      <c r="O686" s="26">
        <v>4.971785706115843</v>
      </c>
      <c r="P686" s="26">
        <v>1.797481094592567</v>
      </c>
      <c r="Q686" s="26">
        <v>1.4634321591060244</v>
      </c>
      <c r="R686" s="26">
        <v>9.874874982514465</v>
      </c>
      <c r="S686" s="26">
        <v>4.840141507447964</v>
      </c>
      <c r="T686" s="26">
        <v>10.129007337560916</v>
      </c>
      <c r="U686" s="26">
        <v>1.8018012082473633</v>
      </c>
      <c r="V686" s="2">
        <v>36.44763552792748</v>
      </c>
      <c r="W686" s="27">
        <v>51.97825486114244</v>
      </c>
      <c r="X686" s="28">
        <v>5.2239146683875495</v>
      </c>
      <c r="Y686" s="4">
        <v>57.20216952952999</v>
      </c>
    </row>
    <row r="687" spans="1:25" ht="15">
      <c r="A687" s="36">
        <v>2015</v>
      </c>
      <c r="B687" s="37">
        <v>5</v>
      </c>
      <c r="C687" s="37" t="s">
        <v>93</v>
      </c>
      <c r="D687" s="37" t="s">
        <v>97</v>
      </c>
      <c r="E687" s="34" t="s">
        <v>244</v>
      </c>
      <c r="F687" s="37" t="s">
        <v>95</v>
      </c>
      <c r="G687" s="38" t="s">
        <v>100</v>
      </c>
      <c r="H687" s="25">
        <v>7.7303598751731775</v>
      </c>
      <c r="I687" s="26">
        <v>11.206577121795082</v>
      </c>
      <c r="J687" s="2">
        <v>18.93693699696826</v>
      </c>
      <c r="K687" s="25">
        <v>2.819341629229358</v>
      </c>
      <c r="L687" s="26">
        <v>2.1668362383223387</v>
      </c>
      <c r="M687" s="2">
        <v>4.986177867551697</v>
      </c>
      <c r="N687" s="25">
        <v>1.9592214913113746</v>
      </c>
      <c r="O687" s="26">
        <v>6.090491068412006</v>
      </c>
      <c r="P687" s="26">
        <v>2.609817219717579</v>
      </c>
      <c r="Q687" s="26">
        <v>2.1210009851204497</v>
      </c>
      <c r="R687" s="26">
        <v>10.537497650048925</v>
      </c>
      <c r="S687" s="26">
        <v>6.82285134114732</v>
      </c>
      <c r="T687" s="26">
        <v>11.20196878321217</v>
      </c>
      <c r="U687" s="26">
        <v>3.097439878820378</v>
      </c>
      <c r="V687" s="2">
        <v>44.44028742127025</v>
      </c>
      <c r="W687" s="27">
        <v>68.3634022857902</v>
      </c>
      <c r="X687" s="28">
        <v>6.870653517053421</v>
      </c>
      <c r="Y687" s="4">
        <v>75.23405580284363</v>
      </c>
    </row>
    <row r="688" spans="1:25" ht="15">
      <c r="A688" s="36">
        <v>2015</v>
      </c>
      <c r="B688" s="37">
        <v>5</v>
      </c>
      <c r="C688" s="37" t="s">
        <v>93</v>
      </c>
      <c r="D688" s="37" t="s">
        <v>97</v>
      </c>
      <c r="E688" s="34" t="s">
        <v>245</v>
      </c>
      <c r="F688" s="37" t="s">
        <v>95</v>
      </c>
      <c r="G688" s="38" t="s">
        <v>101</v>
      </c>
      <c r="H688" s="25">
        <v>17.865679815480927</v>
      </c>
      <c r="I688" s="26">
        <v>1.5079716698482635</v>
      </c>
      <c r="J688" s="2">
        <v>19.37365148532919</v>
      </c>
      <c r="K688" s="25">
        <v>2.436434385423967</v>
      </c>
      <c r="L688" s="26">
        <v>3.675124269721134</v>
      </c>
      <c r="M688" s="2">
        <v>6.111558655145101</v>
      </c>
      <c r="N688" s="25">
        <v>4.583460089263992</v>
      </c>
      <c r="O688" s="26">
        <v>7.931535890219954</v>
      </c>
      <c r="P688" s="26">
        <v>2.0538946565695646</v>
      </c>
      <c r="Q688" s="26">
        <v>1.7315119575219013</v>
      </c>
      <c r="R688" s="26">
        <v>8.563275376784945</v>
      </c>
      <c r="S688" s="26">
        <v>6.228296463657895</v>
      </c>
      <c r="T688" s="26">
        <v>12.946290511303467</v>
      </c>
      <c r="U688" s="26">
        <v>1.6052401786255308</v>
      </c>
      <c r="V688" s="2">
        <v>45.643504100446606</v>
      </c>
      <c r="W688" s="27">
        <v>71.1287142409209</v>
      </c>
      <c r="X688" s="28">
        <v>7.148572689935788</v>
      </c>
      <c r="Y688" s="4">
        <v>78.27728693085669</v>
      </c>
    </row>
    <row r="689" spans="1:25" ht="15">
      <c r="A689" s="36">
        <v>2015</v>
      </c>
      <c r="B689" s="37">
        <v>5</v>
      </c>
      <c r="C689" s="37" t="s">
        <v>93</v>
      </c>
      <c r="D689" s="37" t="s">
        <v>94</v>
      </c>
      <c r="E689" s="34" t="s">
        <v>246</v>
      </c>
      <c r="F689" s="37" t="s">
        <v>95</v>
      </c>
      <c r="G689" s="38" t="s">
        <v>102</v>
      </c>
      <c r="H689" s="25">
        <v>21.210751657863607</v>
      </c>
      <c r="I689" s="26">
        <v>0.6640201738543183</v>
      </c>
      <c r="J689" s="2">
        <v>21.874771831717926</v>
      </c>
      <c r="K689" s="25">
        <v>1.7172850598517315</v>
      </c>
      <c r="L689" s="26">
        <v>8.057287093435757</v>
      </c>
      <c r="M689" s="2">
        <v>9.774572153287489</v>
      </c>
      <c r="N689" s="25">
        <v>2.0517793979606482</v>
      </c>
      <c r="O689" s="26">
        <v>20.25199258171259</v>
      </c>
      <c r="P689" s="26">
        <v>3.4254494576022982</v>
      </c>
      <c r="Q689" s="26">
        <v>2.7542655376187697</v>
      </c>
      <c r="R689" s="26">
        <v>15.043202280300706</v>
      </c>
      <c r="S689" s="26">
        <v>10.002986399250407</v>
      </c>
      <c r="T689" s="26">
        <v>22.21252217283958</v>
      </c>
      <c r="U689" s="26">
        <v>2.8455396966421014</v>
      </c>
      <c r="V689" s="2">
        <v>78.58773576169172</v>
      </c>
      <c r="W689" s="27">
        <v>110.23707974669713</v>
      </c>
      <c r="X689" s="28">
        <v>11.079038716831086</v>
      </c>
      <c r="Y689" s="4">
        <v>121.31611846352823</v>
      </c>
    </row>
    <row r="690" spans="1:25" ht="15">
      <c r="A690" s="36">
        <v>2015</v>
      </c>
      <c r="B690" s="37">
        <v>5</v>
      </c>
      <c r="C690" s="37" t="s">
        <v>93</v>
      </c>
      <c r="D690" s="37" t="s">
        <v>94</v>
      </c>
      <c r="E690" s="34" t="s">
        <v>247</v>
      </c>
      <c r="F690" s="37" t="s">
        <v>95</v>
      </c>
      <c r="G690" s="38" t="s">
        <v>103</v>
      </c>
      <c r="H690" s="25">
        <v>83.79206199719415</v>
      </c>
      <c r="I690" s="26">
        <v>3.176176581832067</v>
      </c>
      <c r="J690" s="2">
        <v>86.96823857902622</v>
      </c>
      <c r="K690" s="25">
        <v>6.302860449719073</v>
      </c>
      <c r="L690" s="26">
        <v>14.594087676677773</v>
      </c>
      <c r="M690" s="2">
        <v>20.896948126396847</v>
      </c>
      <c r="N690" s="25">
        <v>15.465995573353819</v>
      </c>
      <c r="O690" s="26">
        <v>31.134658872011435</v>
      </c>
      <c r="P690" s="26">
        <v>6.35359694750185</v>
      </c>
      <c r="Q690" s="26">
        <v>4.715863579255537</v>
      </c>
      <c r="R690" s="26">
        <v>20.14502003086963</v>
      </c>
      <c r="S690" s="26">
        <v>17.565405967581018</v>
      </c>
      <c r="T690" s="26">
        <v>28.345580617197754</v>
      </c>
      <c r="U690" s="26">
        <v>4.7305585180233605</v>
      </c>
      <c r="V690" s="2">
        <v>128.45667722530803</v>
      </c>
      <c r="W690" s="27">
        <v>236.3218639307311</v>
      </c>
      <c r="X690" s="28">
        <v>23.750802145674758</v>
      </c>
      <c r="Y690" s="4">
        <v>260.0726660764059</v>
      </c>
    </row>
    <row r="691" spans="1:25" ht="15">
      <c r="A691" s="36">
        <v>2015</v>
      </c>
      <c r="B691" s="37">
        <v>5</v>
      </c>
      <c r="C691" s="37" t="s">
        <v>93</v>
      </c>
      <c r="D691" s="37" t="s">
        <v>97</v>
      </c>
      <c r="E691" s="34" t="s">
        <v>248</v>
      </c>
      <c r="F691" s="37" t="s">
        <v>95</v>
      </c>
      <c r="G691" s="38" t="s">
        <v>104</v>
      </c>
      <c r="H691" s="25">
        <v>20.77368747317254</v>
      </c>
      <c r="I691" s="26">
        <v>0.5867842967531374</v>
      </c>
      <c r="J691" s="2">
        <v>21.360471769925677</v>
      </c>
      <c r="K691" s="25">
        <v>6.001857755687717</v>
      </c>
      <c r="L691" s="26">
        <v>5.156462967751934</v>
      </c>
      <c r="M691" s="2">
        <v>11.158320723439651</v>
      </c>
      <c r="N691" s="25">
        <v>5.5017804204342005</v>
      </c>
      <c r="O691" s="26">
        <v>12.175714039522951</v>
      </c>
      <c r="P691" s="26">
        <v>3.6542705806852953</v>
      </c>
      <c r="Q691" s="26">
        <v>2.479267506072536</v>
      </c>
      <c r="R691" s="26">
        <v>18.127138244814706</v>
      </c>
      <c r="S691" s="26">
        <v>9.603561453409242</v>
      </c>
      <c r="T691" s="26">
        <v>17.707540248872675</v>
      </c>
      <c r="U691" s="26">
        <v>4.207444665084898</v>
      </c>
      <c r="V691" s="2">
        <v>73.45671551171806</v>
      </c>
      <c r="W691" s="27">
        <v>105.97550800508338</v>
      </c>
      <c r="X691" s="28">
        <v>10.650742548714673</v>
      </c>
      <c r="Y691" s="4">
        <v>116.62625055379806</v>
      </c>
    </row>
    <row r="692" spans="1:25" ht="15">
      <c r="A692" s="36">
        <v>2015</v>
      </c>
      <c r="B692" s="37">
        <v>5</v>
      </c>
      <c r="C692" s="37" t="s">
        <v>93</v>
      </c>
      <c r="D692" s="37" t="s">
        <v>94</v>
      </c>
      <c r="E692" s="34" t="s">
        <v>249</v>
      </c>
      <c r="F692" s="37" t="s">
        <v>95</v>
      </c>
      <c r="G692" s="38" t="s">
        <v>105</v>
      </c>
      <c r="H692" s="25">
        <v>22.782055436460897</v>
      </c>
      <c r="I692" s="26">
        <v>5.709363660840072</v>
      </c>
      <c r="J692" s="2">
        <v>28.49141909730097</v>
      </c>
      <c r="K692" s="25">
        <v>1.4904387392420482</v>
      </c>
      <c r="L692" s="26">
        <v>17.097001827400554</v>
      </c>
      <c r="M692" s="2">
        <v>18.587440566642602</v>
      </c>
      <c r="N692" s="25">
        <v>3.2815252214670125</v>
      </c>
      <c r="O692" s="26">
        <v>24.242707220056452</v>
      </c>
      <c r="P692" s="26">
        <v>6.190276694835183</v>
      </c>
      <c r="Q692" s="26">
        <v>5.56188137354707</v>
      </c>
      <c r="R692" s="26">
        <v>26.8516257065188</v>
      </c>
      <c r="S692" s="26">
        <v>15.246040020101606</v>
      </c>
      <c r="T692" s="26">
        <v>30.639424592560598</v>
      </c>
      <c r="U692" s="26">
        <v>5.708867266515605</v>
      </c>
      <c r="V692" s="2">
        <v>117.72234545582039</v>
      </c>
      <c r="W692" s="27">
        <v>164.80120511976395</v>
      </c>
      <c r="X692" s="28">
        <v>16.56283835127279</v>
      </c>
      <c r="Y692" s="4">
        <v>181.36404347103675</v>
      </c>
    </row>
    <row r="693" spans="1:25" ht="15">
      <c r="A693" s="36">
        <v>2015</v>
      </c>
      <c r="B693" s="37">
        <v>5</v>
      </c>
      <c r="C693" s="37" t="s">
        <v>93</v>
      </c>
      <c r="D693" s="37" t="s">
        <v>97</v>
      </c>
      <c r="E693" s="34" t="s">
        <v>250</v>
      </c>
      <c r="F693" s="37" t="s">
        <v>95</v>
      </c>
      <c r="G693" s="38" t="s">
        <v>106</v>
      </c>
      <c r="H693" s="25">
        <v>5.365366101354339</v>
      </c>
      <c r="I693" s="26">
        <v>0</v>
      </c>
      <c r="J693" s="2">
        <v>5.365366101354339</v>
      </c>
      <c r="K693" s="25">
        <v>0.485134948213147</v>
      </c>
      <c r="L693" s="26">
        <v>2.5958202763446514</v>
      </c>
      <c r="M693" s="2">
        <v>3.0809552245577985</v>
      </c>
      <c r="N693" s="25">
        <v>5.923852390246304</v>
      </c>
      <c r="O693" s="26">
        <v>7.059853654393846</v>
      </c>
      <c r="P693" s="26">
        <v>0.8895045562185177</v>
      </c>
      <c r="Q693" s="26">
        <v>0.559511185376307</v>
      </c>
      <c r="R693" s="26">
        <v>4.010678470370534</v>
      </c>
      <c r="S693" s="26">
        <v>3.0925801533957378</v>
      </c>
      <c r="T693" s="26">
        <v>6.01317603075134</v>
      </c>
      <c r="U693" s="26">
        <v>0.8295773029585797</v>
      </c>
      <c r="V693" s="2">
        <v>28.378733107352225</v>
      </c>
      <c r="W693" s="27">
        <v>36.82505443326436</v>
      </c>
      <c r="X693" s="28">
        <v>3.7009888621981903</v>
      </c>
      <c r="Y693" s="4">
        <v>40.52604329546255</v>
      </c>
    </row>
    <row r="694" spans="1:25" ht="15">
      <c r="A694" s="36">
        <v>2015</v>
      </c>
      <c r="B694" s="37">
        <v>5</v>
      </c>
      <c r="C694" s="37" t="s">
        <v>93</v>
      </c>
      <c r="D694" s="37" t="s">
        <v>97</v>
      </c>
      <c r="E694" s="34" t="s">
        <v>251</v>
      </c>
      <c r="F694" s="37" t="s">
        <v>95</v>
      </c>
      <c r="G694" s="38" t="s">
        <v>107</v>
      </c>
      <c r="H694" s="25">
        <v>19.82912478834638</v>
      </c>
      <c r="I694" s="26">
        <v>0.8040686277719544</v>
      </c>
      <c r="J694" s="2">
        <v>20.633193416118335</v>
      </c>
      <c r="K694" s="25">
        <v>1.7529696958284144</v>
      </c>
      <c r="L694" s="26">
        <v>3.780142412368982</v>
      </c>
      <c r="M694" s="2">
        <v>5.533112108197397</v>
      </c>
      <c r="N694" s="25">
        <v>2.453279291791522</v>
      </c>
      <c r="O694" s="26">
        <v>4.1754081074683835</v>
      </c>
      <c r="P694" s="26">
        <v>2.0399216959714153</v>
      </c>
      <c r="Q694" s="26">
        <v>1.349235719582944</v>
      </c>
      <c r="R694" s="26">
        <v>10.512498837299576</v>
      </c>
      <c r="S694" s="26">
        <v>5.293515927825935</v>
      </c>
      <c r="T694" s="26">
        <v>10.095322975635856</v>
      </c>
      <c r="U694" s="26">
        <v>1.846935794009436</v>
      </c>
      <c r="V694" s="2">
        <v>37.76611750272533</v>
      </c>
      <c r="W694" s="27">
        <v>63.93242302704106</v>
      </c>
      <c r="X694" s="28">
        <v>6.425331564156191</v>
      </c>
      <c r="Y694" s="4">
        <v>70.35775459119725</v>
      </c>
    </row>
    <row r="695" spans="1:25" ht="15">
      <c r="A695" s="36">
        <v>2015</v>
      </c>
      <c r="B695" s="37">
        <v>5</v>
      </c>
      <c r="C695" s="37" t="s">
        <v>93</v>
      </c>
      <c r="D695" s="37" t="s">
        <v>97</v>
      </c>
      <c r="E695" s="34" t="s">
        <v>252</v>
      </c>
      <c r="F695" s="37" t="s">
        <v>95</v>
      </c>
      <c r="G695" s="38" t="s">
        <v>108</v>
      </c>
      <c r="H695" s="25">
        <v>15.870233000293199</v>
      </c>
      <c r="I695" s="26">
        <v>0.45101430741496706</v>
      </c>
      <c r="J695" s="2">
        <v>16.321247307708166</v>
      </c>
      <c r="K695" s="25">
        <v>0.5133988802232601</v>
      </c>
      <c r="L695" s="26">
        <v>6.6654376846352985</v>
      </c>
      <c r="M695" s="2">
        <v>7.178836564858559</v>
      </c>
      <c r="N695" s="25">
        <v>1.8340608924738127</v>
      </c>
      <c r="O695" s="26">
        <v>8.164353814724285</v>
      </c>
      <c r="P695" s="26">
        <v>2.9076798634946472</v>
      </c>
      <c r="Q695" s="26">
        <v>2.309607568344636</v>
      </c>
      <c r="R695" s="26">
        <v>14.512117718507653</v>
      </c>
      <c r="S695" s="26">
        <v>7.201409583811034</v>
      </c>
      <c r="T695" s="26">
        <v>16.535020121435846</v>
      </c>
      <c r="U695" s="26">
        <v>2.408929272362642</v>
      </c>
      <c r="V695" s="2">
        <v>55.87317758226578</v>
      </c>
      <c r="W695" s="27">
        <v>79.37326145483252</v>
      </c>
      <c r="X695" s="28">
        <v>7.977165565189542</v>
      </c>
      <c r="Y695" s="4">
        <v>87.35042702002205</v>
      </c>
    </row>
    <row r="696" spans="1:25" ht="15">
      <c r="A696" s="36">
        <v>2015</v>
      </c>
      <c r="B696" s="37">
        <v>5</v>
      </c>
      <c r="C696" s="37" t="s">
        <v>93</v>
      </c>
      <c r="D696" s="37" t="s">
        <v>97</v>
      </c>
      <c r="E696" s="34" t="s">
        <v>253</v>
      </c>
      <c r="F696" s="37" t="s">
        <v>95</v>
      </c>
      <c r="G696" s="38" t="s">
        <v>109</v>
      </c>
      <c r="H696" s="25">
        <v>4.163887051818664</v>
      </c>
      <c r="I696" s="26">
        <v>0</v>
      </c>
      <c r="J696" s="2">
        <v>4.163887051818664</v>
      </c>
      <c r="K696" s="25">
        <v>0.4995101340387174</v>
      </c>
      <c r="L696" s="26">
        <v>1.959625926710293</v>
      </c>
      <c r="M696" s="2">
        <v>2.4591360607490103</v>
      </c>
      <c r="N696" s="25">
        <v>1.4993526288430983</v>
      </c>
      <c r="O696" s="26">
        <v>4.513238568734049</v>
      </c>
      <c r="P696" s="26">
        <v>0.9208575668905664</v>
      </c>
      <c r="Q696" s="26">
        <v>0.37329582696558855</v>
      </c>
      <c r="R696" s="26">
        <v>7.052968361791956</v>
      </c>
      <c r="S696" s="26">
        <v>2.4971500902434456</v>
      </c>
      <c r="T696" s="26">
        <v>4.329654052641735</v>
      </c>
      <c r="U696" s="26">
        <v>0.6166090284342132</v>
      </c>
      <c r="V696" s="2">
        <v>21.8031256356358</v>
      </c>
      <c r="W696" s="27">
        <v>28.426148748203474</v>
      </c>
      <c r="X696" s="28">
        <v>2.8568826719425324</v>
      </c>
      <c r="Y696" s="4">
        <v>31.283031420146006</v>
      </c>
    </row>
    <row r="697" spans="1:25" ht="15">
      <c r="A697" s="36">
        <v>2015</v>
      </c>
      <c r="B697" s="37">
        <v>5</v>
      </c>
      <c r="C697" s="37" t="s">
        <v>93</v>
      </c>
      <c r="D697" s="37" t="s">
        <v>94</v>
      </c>
      <c r="E697" s="34" t="s">
        <v>254</v>
      </c>
      <c r="F697" s="37" t="s">
        <v>95</v>
      </c>
      <c r="G697" s="38" t="s">
        <v>110</v>
      </c>
      <c r="H697" s="25">
        <v>12.011549362367651</v>
      </c>
      <c r="I697" s="26">
        <v>0</v>
      </c>
      <c r="J697" s="2">
        <v>12.011549362367651</v>
      </c>
      <c r="K697" s="25">
        <v>3.0170187175512293</v>
      </c>
      <c r="L697" s="26">
        <v>2.162747061363989</v>
      </c>
      <c r="M697" s="2">
        <v>5.179765778915218</v>
      </c>
      <c r="N697" s="25">
        <v>3.3731723123989434</v>
      </c>
      <c r="O697" s="26">
        <v>5.3210742887209985</v>
      </c>
      <c r="P697" s="26">
        <v>2.092596940473403</v>
      </c>
      <c r="Q697" s="26">
        <v>1.600554001993958</v>
      </c>
      <c r="R697" s="26">
        <v>7.628105588592217</v>
      </c>
      <c r="S697" s="26">
        <v>6.238072683560625</v>
      </c>
      <c r="T697" s="26">
        <v>15.07569236907384</v>
      </c>
      <c r="U697" s="26">
        <v>1.4399644211137759</v>
      </c>
      <c r="V697" s="2">
        <v>42.76923164687921</v>
      </c>
      <c r="W697" s="27">
        <v>59.960546788162084</v>
      </c>
      <c r="X697" s="28">
        <v>6.026150374090925</v>
      </c>
      <c r="Y697" s="4">
        <v>65.98669716225301</v>
      </c>
    </row>
    <row r="698" spans="1:25" ht="15">
      <c r="A698" s="36">
        <v>2015</v>
      </c>
      <c r="B698" s="37">
        <v>5</v>
      </c>
      <c r="C698" s="37" t="s">
        <v>93</v>
      </c>
      <c r="D698" s="37" t="s">
        <v>97</v>
      </c>
      <c r="E698" s="34" t="s">
        <v>255</v>
      </c>
      <c r="F698" s="37" t="s">
        <v>95</v>
      </c>
      <c r="G698" s="38" t="s">
        <v>111</v>
      </c>
      <c r="H698" s="25">
        <v>12.551443676044988</v>
      </c>
      <c r="I698" s="26">
        <v>0.9874404382000286</v>
      </c>
      <c r="J698" s="2">
        <v>13.538884114245016</v>
      </c>
      <c r="K698" s="25">
        <v>1.2648552684714314</v>
      </c>
      <c r="L698" s="26">
        <v>5.16548146528308</v>
      </c>
      <c r="M698" s="2">
        <v>6.430336733754512</v>
      </c>
      <c r="N698" s="25">
        <v>1.8680841751073087</v>
      </c>
      <c r="O698" s="26">
        <v>5.173777516907927</v>
      </c>
      <c r="P698" s="26">
        <v>2.9796943370366704</v>
      </c>
      <c r="Q698" s="26">
        <v>2.0907056191932254</v>
      </c>
      <c r="R698" s="26">
        <v>13.215266875225007</v>
      </c>
      <c r="S698" s="26">
        <v>6.764291438266679</v>
      </c>
      <c r="T698" s="26">
        <v>17.682351447085683</v>
      </c>
      <c r="U698" s="26">
        <v>1.9007464844058737</v>
      </c>
      <c r="V698" s="2">
        <v>51.67491673448055</v>
      </c>
      <c r="W698" s="27">
        <v>71.64413758248008</v>
      </c>
      <c r="X698" s="28">
        <v>7.20037374069781</v>
      </c>
      <c r="Y698" s="4">
        <v>78.8445113231779</v>
      </c>
    </row>
    <row r="699" spans="1:25" ht="15">
      <c r="A699" s="36">
        <v>2015</v>
      </c>
      <c r="B699" s="37">
        <v>5</v>
      </c>
      <c r="C699" s="37" t="s">
        <v>93</v>
      </c>
      <c r="D699" s="37" t="s">
        <v>97</v>
      </c>
      <c r="E699" s="34" t="s">
        <v>256</v>
      </c>
      <c r="F699" s="37" t="s">
        <v>95</v>
      </c>
      <c r="G699" s="38" t="s">
        <v>112</v>
      </c>
      <c r="H699" s="25">
        <v>11.339180440574477</v>
      </c>
      <c r="I699" s="26">
        <v>0</v>
      </c>
      <c r="J699" s="2">
        <v>11.339180440574477</v>
      </c>
      <c r="K699" s="25">
        <v>2.4590439687963936</v>
      </c>
      <c r="L699" s="26">
        <v>11.949053514939196</v>
      </c>
      <c r="M699" s="2">
        <v>14.40809748373559</v>
      </c>
      <c r="N699" s="25">
        <v>2.4946115668703968</v>
      </c>
      <c r="O699" s="26">
        <v>43.5639986100808</v>
      </c>
      <c r="P699" s="26">
        <v>6.555269723324778</v>
      </c>
      <c r="Q699" s="26">
        <v>3.2163077990004156</v>
      </c>
      <c r="R699" s="26">
        <v>47.14418666848573</v>
      </c>
      <c r="S699" s="26">
        <v>15.230234105000456</v>
      </c>
      <c r="T699" s="26">
        <v>18.645543844445168</v>
      </c>
      <c r="U699" s="26">
        <v>3.2452094596862087</v>
      </c>
      <c r="V699" s="2">
        <v>140.09535863542413</v>
      </c>
      <c r="W699" s="27">
        <v>165.84263655973422</v>
      </c>
      <c r="X699" s="28">
        <v>16.6675042644541</v>
      </c>
      <c r="Y699" s="4">
        <v>182.5101408241883</v>
      </c>
    </row>
    <row r="700" spans="1:25" ht="15">
      <c r="A700" s="36">
        <v>2015</v>
      </c>
      <c r="B700" s="37">
        <v>5</v>
      </c>
      <c r="C700" s="37" t="s">
        <v>93</v>
      </c>
      <c r="D700" s="37" t="s">
        <v>97</v>
      </c>
      <c r="E700" s="34" t="s">
        <v>257</v>
      </c>
      <c r="F700" s="37" t="s">
        <v>95</v>
      </c>
      <c r="G700" s="38" t="s">
        <v>113</v>
      </c>
      <c r="H700" s="25">
        <v>42.941705574881084</v>
      </c>
      <c r="I700" s="26">
        <v>1.23602418880742</v>
      </c>
      <c r="J700" s="2">
        <v>44.177729763688504</v>
      </c>
      <c r="K700" s="25">
        <v>6.703372017007052</v>
      </c>
      <c r="L700" s="26">
        <v>18.72028570788395</v>
      </c>
      <c r="M700" s="2">
        <v>25.423657724891</v>
      </c>
      <c r="N700" s="25">
        <v>8.217970118378483</v>
      </c>
      <c r="O700" s="26">
        <v>68.40257250610443</v>
      </c>
      <c r="P700" s="26">
        <v>7.50518683286766</v>
      </c>
      <c r="Q700" s="26">
        <v>5.837600267745113</v>
      </c>
      <c r="R700" s="26">
        <v>40.88810304413745</v>
      </c>
      <c r="S700" s="26">
        <v>24.59568915972981</v>
      </c>
      <c r="T700" s="26">
        <v>47.56852465783053</v>
      </c>
      <c r="U700" s="26">
        <v>6.733333904302166</v>
      </c>
      <c r="V700" s="2">
        <v>209.74897578772726</v>
      </c>
      <c r="W700" s="27">
        <v>279.3503632763068</v>
      </c>
      <c r="X700" s="28">
        <v>28.075249272242836</v>
      </c>
      <c r="Y700" s="4">
        <v>307.4256125485496</v>
      </c>
    </row>
    <row r="701" spans="1:25" ht="15">
      <c r="A701" s="36">
        <v>2015</v>
      </c>
      <c r="B701" s="37">
        <v>5</v>
      </c>
      <c r="C701" s="37" t="s">
        <v>93</v>
      </c>
      <c r="D701" s="37" t="s">
        <v>97</v>
      </c>
      <c r="E701" s="34" t="s">
        <v>258</v>
      </c>
      <c r="F701" s="37" t="s">
        <v>95</v>
      </c>
      <c r="G701" s="38" t="s">
        <v>114</v>
      </c>
      <c r="H701" s="25">
        <v>15.487503624386745</v>
      </c>
      <c r="I701" s="26">
        <v>0.5240799168462171</v>
      </c>
      <c r="J701" s="2">
        <v>16.011583541232962</v>
      </c>
      <c r="K701" s="25">
        <v>4.133205710290945</v>
      </c>
      <c r="L701" s="26">
        <v>8.939958394083366</v>
      </c>
      <c r="M701" s="2">
        <v>13.073164104374312</v>
      </c>
      <c r="N701" s="25">
        <v>6.864919078158773</v>
      </c>
      <c r="O701" s="26">
        <v>32.57116829878777</v>
      </c>
      <c r="P701" s="26">
        <v>5.491829876358195</v>
      </c>
      <c r="Q701" s="26">
        <v>3.172603975065222</v>
      </c>
      <c r="R701" s="26">
        <v>29.882648153163476</v>
      </c>
      <c r="S701" s="26">
        <v>14.212234091258294</v>
      </c>
      <c r="T701" s="26">
        <v>21.138094069910146</v>
      </c>
      <c r="U701" s="26">
        <v>3.6570153763430784</v>
      </c>
      <c r="V701" s="2">
        <v>116.99051029567354</v>
      </c>
      <c r="W701" s="27">
        <v>146.07525794128082</v>
      </c>
      <c r="X701" s="28">
        <v>14.680844641517783</v>
      </c>
      <c r="Y701" s="4">
        <v>160.7561025827986</v>
      </c>
    </row>
    <row r="702" spans="1:25" ht="15">
      <c r="A702" s="36">
        <v>2015</v>
      </c>
      <c r="B702" s="37">
        <v>5</v>
      </c>
      <c r="C702" s="37" t="s">
        <v>93</v>
      </c>
      <c r="D702" s="37" t="s">
        <v>94</v>
      </c>
      <c r="E702" s="34" t="s">
        <v>259</v>
      </c>
      <c r="F702" s="37" t="s">
        <v>95</v>
      </c>
      <c r="G702" s="38" t="s">
        <v>115</v>
      </c>
      <c r="H702" s="25">
        <v>13.00126598928558</v>
      </c>
      <c r="I702" s="26">
        <v>0.675048091626854</v>
      </c>
      <c r="J702" s="2">
        <v>13.676314080912434</v>
      </c>
      <c r="K702" s="25">
        <v>2.2538080217924135</v>
      </c>
      <c r="L702" s="26">
        <v>3.152602259658315</v>
      </c>
      <c r="M702" s="2">
        <v>5.406410281450729</v>
      </c>
      <c r="N702" s="25">
        <v>1.8431067908953231</v>
      </c>
      <c r="O702" s="26">
        <v>6.48441815726297</v>
      </c>
      <c r="P702" s="26">
        <v>1.7533465235372032</v>
      </c>
      <c r="Q702" s="26">
        <v>1.228312923091976</v>
      </c>
      <c r="R702" s="26">
        <v>7.628212450724676</v>
      </c>
      <c r="S702" s="26">
        <v>5.069333219663411</v>
      </c>
      <c r="T702" s="26">
        <v>10.708649837039985</v>
      </c>
      <c r="U702" s="26">
        <v>1.3685183023140925</v>
      </c>
      <c r="V702" s="2">
        <v>36.08389739539166</v>
      </c>
      <c r="W702" s="27">
        <v>55.166621757754825</v>
      </c>
      <c r="X702" s="28">
        <v>5.544351673042866</v>
      </c>
      <c r="Y702" s="4">
        <v>60.710973430797694</v>
      </c>
    </row>
    <row r="703" spans="1:25" ht="15">
      <c r="A703" s="36">
        <v>2015</v>
      </c>
      <c r="B703" s="37">
        <v>5</v>
      </c>
      <c r="C703" s="37" t="s">
        <v>116</v>
      </c>
      <c r="D703" s="37" t="s">
        <v>117</v>
      </c>
      <c r="E703" s="34" t="s">
        <v>260</v>
      </c>
      <c r="F703" s="37" t="s">
        <v>118</v>
      </c>
      <c r="G703" s="38" t="s">
        <v>119</v>
      </c>
      <c r="H703" s="25">
        <v>45.426625170827045</v>
      </c>
      <c r="I703" s="26">
        <v>3.1511037286900176</v>
      </c>
      <c r="J703" s="2">
        <v>48.57772889951706</v>
      </c>
      <c r="K703" s="25">
        <v>3.1223194389307465</v>
      </c>
      <c r="L703" s="26">
        <v>12.343247900747203</v>
      </c>
      <c r="M703" s="2">
        <v>15.46556733967795</v>
      </c>
      <c r="N703" s="25">
        <v>49.72577654339948</v>
      </c>
      <c r="O703" s="26">
        <v>7.672780503743072</v>
      </c>
      <c r="P703" s="26">
        <v>2.3402188720811976</v>
      </c>
      <c r="Q703" s="26">
        <v>1.983539942607279</v>
      </c>
      <c r="R703" s="26">
        <v>13.335425283432736</v>
      </c>
      <c r="S703" s="26">
        <v>18.983454423475603</v>
      </c>
      <c r="T703" s="26">
        <v>12.913444417459672</v>
      </c>
      <c r="U703" s="26">
        <v>1.9522339661707953</v>
      </c>
      <c r="V703" s="2">
        <v>108.90687151026432</v>
      </c>
      <c r="W703" s="27">
        <v>172.95016774945935</v>
      </c>
      <c r="X703" s="28">
        <v>17.381824749048796</v>
      </c>
      <c r="Y703" s="4">
        <v>190.33199249850816</v>
      </c>
    </row>
    <row r="704" spans="1:25" ht="15">
      <c r="A704" s="36">
        <v>2015</v>
      </c>
      <c r="B704" s="37">
        <v>5</v>
      </c>
      <c r="C704" s="37" t="s">
        <v>116</v>
      </c>
      <c r="D704" s="37" t="s">
        <v>120</v>
      </c>
      <c r="E704" s="34" t="s">
        <v>261</v>
      </c>
      <c r="F704" s="37" t="s">
        <v>118</v>
      </c>
      <c r="G704" s="38" t="s">
        <v>121</v>
      </c>
      <c r="H704" s="25">
        <v>6.3310005934448945</v>
      </c>
      <c r="I704" s="26">
        <v>0</v>
      </c>
      <c r="J704" s="2">
        <v>6.3310005934448945</v>
      </c>
      <c r="K704" s="25">
        <v>1.0835330952629856</v>
      </c>
      <c r="L704" s="26">
        <v>3.0732636799149744</v>
      </c>
      <c r="M704" s="2">
        <v>4.15679677517796</v>
      </c>
      <c r="N704" s="25">
        <v>3.021854926418862</v>
      </c>
      <c r="O704" s="26">
        <v>4.370658289200637</v>
      </c>
      <c r="P704" s="26">
        <v>1.6710612171004005</v>
      </c>
      <c r="Q704" s="26">
        <v>1.0350801386419703</v>
      </c>
      <c r="R704" s="26">
        <v>8.690849728644624</v>
      </c>
      <c r="S704" s="26">
        <v>4.267385514057735</v>
      </c>
      <c r="T704" s="26">
        <v>7.968926635563578</v>
      </c>
      <c r="U704" s="26">
        <v>1.12571352905105</v>
      </c>
      <c r="V704" s="2">
        <v>32.1515292577195</v>
      </c>
      <c r="W704" s="27">
        <v>42.63932662634235</v>
      </c>
      <c r="X704" s="28">
        <v>4.285334409021989</v>
      </c>
      <c r="Y704" s="4">
        <v>46.924661035364345</v>
      </c>
    </row>
    <row r="705" spans="1:25" ht="15">
      <c r="A705" s="36">
        <v>2015</v>
      </c>
      <c r="B705" s="37">
        <v>5</v>
      </c>
      <c r="C705" s="37" t="s">
        <v>116</v>
      </c>
      <c r="D705" s="37" t="s">
        <v>117</v>
      </c>
      <c r="E705" s="34" t="s">
        <v>262</v>
      </c>
      <c r="F705" s="37" t="s">
        <v>118</v>
      </c>
      <c r="G705" s="38" t="s">
        <v>122</v>
      </c>
      <c r="H705" s="25">
        <v>10.15653110778097</v>
      </c>
      <c r="I705" s="26">
        <v>0</v>
      </c>
      <c r="J705" s="2">
        <v>10.15653110778097</v>
      </c>
      <c r="K705" s="25">
        <v>1.5501683968430906</v>
      </c>
      <c r="L705" s="26">
        <v>3.334579374626139</v>
      </c>
      <c r="M705" s="2">
        <v>4.88474777146923</v>
      </c>
      <c r="N705" s="25">
        <v>2.2734732468216863</v>
      </c>
      <c r="O705" s="26">
        <v>3.435746025496672</v>
      </c>
      <c r="P705" s="26">
        <v>1.9072032367726006</v>
      </c>
      <c r="Q705" s="26">
        <v>1.6375923410558033</v>
      </c>
      <c r="R705" s="26">
        <v>9.886499635008274</v>
      </c>
      <c r="S705" s="26">
        <v>5.226306256781545</v>
      </c>
      <c r="T705" s="26">
        <v>13.355173415410198</v>
      </c>
      <c r="U705" s="26">
        <v>1.5447567362434211</v>
      </c>
      <c r="V705" s="2">
        <v>39.26675001308058</v>
      </c>
      <c r="W705" s="27">
        <v>54.30802889233078</v>
      </c>
      <c r="X705" s="28">
        <v>5.458061445860756</v>
      </c>
      <c r="Y705" s="4">
        <v>59.76609033819154</v>
      </c>
    </row>
    <row r="706" spans="1:25" ht="15">
      <c r="A706" s="36">
        <v>2015</v>
      </c>
      <c r="B706" s="37">
        <v>5</v>
      </c>
      <c r="C706" s="37" t="s">
        <v>116</v>
      </c>
      <c r="D706" s="37" t="s">
        <v>123</v>
      </c>
      <c r="E706" s="34" t="s">
        <v>263</v>
      </c>
      <c r="F706" s="37" t="s">
        <v>118</v>
      </c>
      <c r="G706" s="38" t="s">
        <v>124</v>
      </c>
      <c r="H706" s="25">
        <v>14.0187427105778</v>
      </c>
      <c r="I706" s="26">
        <v>0</v>
      </c>
      <c r="J706" s="2">
        <v>14.0187427105778</v>
      </c>
      <c r="K706" s="25">
        <v>7.266669014006242</v>
      </c>
      <c r="L706" s="26">
        <v>11.67930051456858</v>
      </c>
      <c r="M706" s="2">
        <v>18.94596952857482</v>
      </c>
      <c r="N706" s="25">
        <v>3.191427782834988</v>
      </c>
      <c r="O706" s="26">
        <v>20.47749059204189</v>
      </c>
      <c r="P706" s="26">
        <v>4.068852127367065</v>
      </c>
      <c r="Q706" s="26">
        <v>2.9016871495979166</v>
      </c>
      <c r="R706" s="26">
        <v>28.35234877951015</v>
      </c>
      <c r="S706" s="26">
        <v>11.451984482841784</v>
      </c>
      <c r="T706" s="26">
        <v>20.34592653845344</v>
      </c>
      <c r="U706" s="26">
        <v>3.3994465644069094</v>
      </c>
      <c r="V706" s="2">
        <v>94.18916190497555</v>
      </c>
      <c r="W706" s="27">
        <v>127.15387414412817</v>
      </c>
      <c r="X706" s="28">
        <v>12.779209125955617</v>
      </c>
      <c r="Y706" s="4">
        <v>139.93308327008378</v>
      </c>
    </row>
    <row r="707" spans="1:25" ht="15">
      <c r="A707" s="36">
        <v>2015</v>
      </c>
      <c r="B707" s="37">
        <v>5</v>
      </c>
      <c r="C707" s="37" t="s">
        <v>116</v>
      </c>
      <c r="D707" s="37" t="s">
        <v>120</v>
      </c>
      <c r="E707" s="34" t="s">
        <v>264</v>
      </c>
      <c r="F707" s="37" t="s">
        <v>118</v>
      </c>
      <c r="G707" s="38" t="s">
        <v>125</v>
      </c>
      <c r="H707" s="25">
        <v>12.953211271552798</v>
      </c>
      <c r="I707" s="26">
        <v>7.382389429999963</v>
      </c>
      <c r="J707" s="2">
        <v>20.33560070155276</v>
      </c>
      <c r="K707" s="25">
        <v>1.7241865216445285</v>
      </c>
      <c r="L707" s="26">
        <v>3.612794612106701</v>
      </c>
      <c r="M707" s="2">
        <v>5.336981133751229</v>
      </c>
      <c r="N707" s="25">
        <v>9.796545741551046</v>
      </c>
      <c r="O707" s="26">
        <v>2.2232494733878077</v>
      </c>
      <c r="P707" s="26">
        <v>0.8116564683721214</v>
      </c>
      <c r="Q707" s="26">
        <v>0.5857963728472569</v>
      </c>
      <c r="R707" s="26">
        <v>6.9519263604292405</v>
      </c>
      <c r="S707" s="26">
        <v>3.250601278039479</v>
      </c>
      <c r="T707" s="26">
        <v>4.657915749254989</v>
      </c>
      <c r="U707" s="26">
        <v>0.6714850717084115</v>
      </c>
      <c r="V707" s="2">
        <v>28.949175866439923</v>
      </c>
      <c r="W707" s="27">
        <v>54.62175770174392</v>
      </c>
      <c r="X707" s="28">
        <v>5.4895917713670075</v>
      </c>
      <c r="Y707" s="4">
        <v>60.11134947311093</v>
      </c>
    </row>
    <row r="708" spans="1:25" ht="15">
      <c r="A708" s="36">
        <v>2015</v>
      </c>
      <c r="B708" s="37">
        <v>5</v>
      </c>
      <c r="C708" s="37" t="s">
        <v>116</v>
      </c>
      <c r="D708" s="37" t="s">
        <v>126</v>
      </c>
      <c r="E708" s="34" t="s">
        <v>265</v>
      </c>
      <c r="F708" s="37" t="s">
        <v>118</v>
      </c>
      <c r="G708" s="38" t="s">
        <v>127</v>
      </c>
      <c r="H708" s="25">
        <v>74.40370061950411</v>
      </c>
      <c r="I708" s="26">
        <v>0</v>
      </c>
      <c r="J708" s="2">
        <v>74.40370061950411</v>
      </c>
      <c r="K708" s="25">
        <v>26.132517028993274</v>
      </c>
      <c r="L708" s="26">
        <v>17.453009644748253</v>
      </c>
      <c r="M708" s="2">
        <v>43.585526673741526</v>
      </c>
      <c r="N708" s="25">
        <v>18.223902149172304</v>
      </c>
      <c r="O708" s="26">
        <v>97.25911434592997</v>
      </c>
      <c r="P708" s="26">
        <v>15.29330368426166</v>
      </c>
      <c r="Q708" s="26">
        <v>15.090879192792146</v>
      </c>
      <c r="R708" s="26">
        <v>81.77273924487088</v>
      </c>
      <c r="S708" s="26">
        <v>45.299201802215414</v>
      </c>
      <c r="T708" s="26">
        <v>59.651256568000036</v>
      </c>
      <c r="U708" s="26">
        <v>16.357376113601124</v>
      </c>
      <c r="V708" s="2">
        <v>348.9477652761098</v>
      </c>
      <c r="W708" s="27">
        <v>466.9369925693554</v>
      </c>
      <c r="X708" s="28">
        <v>46.928066625819554</v>
      </c>
      <c r="Y708" s="4">
        <v>513.865059195175</v>
      </c>
    </row>
    <row r="709" spans="1:25" ht="15">
      <c r="A709" s="36">
        <v>2015</v>
      </c>
      <c r="B709" s="37">
        <v>5</v>
      </c>
      <c r="C709" s="37" t="s">
        <v>116</v>
      </c>
      <c r="D709" s="37" t="s">
        <v>120</v>
      </c>
      <c r="E709" s="34" t="s">
        <v>266</v>
      </c>
      <c r="F709" s="37" t="s">
        <v>118</v>
      </c>
      <c r="G709" s="38" t="s">
        <v>128</v>
      </c>
      <c r="H709" s="25">
        <v>130.20887092419548</v>
      </c>
      <c r="I709" s="26">
        <v>0</v>
      </c>
      <c r="J709" s="2">
        <v>130.20887092419548</v>
      </c>
      <c r="K709" s="25">
        <v>5.327674655768099</v>
      </c>
      <c r="L709" s="26">
        <v>20.580775264882003</v>
      </c>
      <c r="M709" s="2">
        <v>25.908449920650103</v>
      </c>
      <c r="N709" s="25">
        <v>3.074036943326419</v>
      </c>
      <c r="O709" s="26">
        <v>23.629895844917144</v>
      </c>
      <c r="P709" s="26">
        <v>4.994491005953876</v>
      </c>
      <c r="Q709" s="26">
        <v>3.9724278893436797</v>
      </c>
      <c r="R709" s="26">
        <v>36.85608778203208</v>
      </c>
      <c r="S709" s="26">
        <v>15.038630860778472</v>
      </c>
      <c r="T709" s="26">
        <v>23.43431788012369</v>
      </c>
      <c r="U709" s="26">
        <v>7.688615522704324</v>
      </c>
      <c r="V709" s="2">
        <v>118.6885010677329</v>
      </c>
      <c r="W709" s="27">
        <v>274.8058219125785</v>
      </c>
      <c r="X709" s="28">
        <v>27.618513919198907</v>
      </c>
      <c r="Y709" s="4">
        <v>302.4243358317774</v>
      </c>
    </row>
    <row r="710" spans="1:25" ht="15">
      <c r="A710" s="36">
        <v>2015</v>
      </c>
      <c r="B710" s="37">
        <v>5</v>
      </c>
      <c r="C710" s="37" t="s">
        <v>116</v>
      </c>
      <c r="D710" s="37" t="s">
        <v>126</v>
      </c>
      <c r="E710" s="34" t="s">
        <v>267</v>
      </c>
      <c r="F710" s="37" t="s">
        <v>118</v>
      </c>
      <c r="G710" s="38" t="s">
        <v>129</v>
      </c>
      <c r="H710" s="25">
        <v>28.049836097147185</v>
      </c>
      <c r="I710" s="26">
        <v>0.8225167849208077</v>
      </c>
      <c r="J710" s="2">
        <v>28.872352882067993</v>
      </c>
      <c r="K710" s="25">
        <v>24.726495148567853</v>
      </c>
      <c r="L710" s="26">
        <v>14.853594683039002</v>
      </c>
      <c r="M710" s="2">
        <v>39.580089831606855</v>
      </c>
      <c r="N710" s="25">
        <v>33.79538452376979</v>
      </c>
      <c r="O710" s="26">
        <v>50.381711980877704</v>
      </c>
      <c r="P710" s="26">
        <v>14.251244359129464</v>
      </c>
      <c r="Q710" s="26">
        <v>6.878299931844909</v>
      </c>
      <c r="R710" s="26">
        <v>83.69609222336456</v>
      </c>
      <c r="S710" s="26">
        <v>29.975314441056454</v>
      </c>
      <c r="T710" s="26">
        <v>32.68678218378671</v>
      </c>
      <c r="U710" s="26">
        <v>8.462078288782633</v>
      </c>
      <c r="V710" s="2">
        <v>260.1269020995795</v>
      </c>
      <c r="W710" s="27">
        <v>328.57934481325435</v>
      </c>
      <c r="X710" s="28">
        <v>33.022856715110464</v>
      </c>
      <c r="Y710" s="4">
        <v>361.60220152836484</v>
      </c>
    </row>
    <row r="711" spans="1:25" ht="15">
      <c r="A711" s="36">
        <v>2015</v>
      </c>
      <c r="B711" s="37">
        <v>5</v>
      </c>
      <c r="C711" s="37" t="s">
        <v>116</v>
      </c>
      <c r="D711" s="37" t="s">
        <v>126</v>
      </c>
      <c r="E711" s="34" t="s">
        <v>268</v>
      </c>
      <c r="F711" s="37" t="s">
        <v>118</v>
      </c>
      <c r="G711" s="38" t="s">
        <v>130</v>
      </c>
      <c r="H711" s="25">
        <v>82.2218243245289</v>
      </c>
      <c r="I711" s="26">
        <v>0</v>
      </c>
      <c r="J711" s="2">
        <v>82.2218243245289</v>
      </c>
      <c r="K711" s="25">
        <v>26.185831525304177</v>
      </c>
      <c r="L711" s="26">
        <v>12.577924450980642</v>
      </c>
      <c r="M711" s="2">
        <v>38.76375597628482</v>
      </c>
      <c r="N711" s="25">
        <v>4.478738866116997</v>
      </c>
      <c r="O711" s="26">
        <v>70.39675913059378</v>
      </c>
      <c r="P711" s="26">
        <v>8.345512182217048</v>
      </c>
      <c r="Q711" s="26">
        <v>10.403706008290282</v>
      </c>
      <c r="R711" s="26">
        <v>39.231500789462686</v>
      </c>
      <c r="S711" s="26">
        <v>25.43763162847256</v>
      </c>
      <c r="T711" s="26">
        <v>33.70386835731108</v>
      </c>
      <c r="U711" s="26">
        <v>8.379399607283638</v>
      </c>
      <c r="V711" s="2">
        <v>200.37711207653248</v>
      </c>
      <c r="W711" s="27">
        <v>321.3626923773462</v>
      </c>
      <c r="X711" s="28">
        <v>32.29756913045369</v>
      </c>
      <c r="Y711" s="4">
        <v>353.6602615077999</v>
      </c>
    </row>
    <row r="712" spans="1:25" ht="15">
      <c r="A712" s="36">
        <v>2015</v>
      </c>
      <c r="B712" s="37">
        <v>5</v>
      </c>
      <c r="C712" s="37" t="s">
        <v>116</v>
      </c>
      <c r="D712" s="37" t="s">
        <v>120</v>
      </c>
      <c r="E712" s="34" t="s">
        <v>269</v>
      </c>
      <c r="F712" s="37" t="s">
        <v>118</v>
      </c>
      <c r="G712" s="38" t="s">
        <v>131</v>
      </c>
      <c r="H712" s="25">
        <v>5.385769689535856</v>
      </c>
      <c r="I712" s="26">
        <v>0</v>
      </c>
      <c r="J712" s="2">
        <v>5.385769689535856</v>
      </c>
      <c r="K712" s="25">
        <v>1.6102570298246244</v>
      </c>
      <c r="L712" s="26">
        <v>4.245715919067272</v>
      </c>
      <c r="M712" s="2">
        <v>5.855972948891896</v>
      </c>
      <c r="N712" s="25">
        <v>15.68810855801185</v>
      </c>
      <c r="O712" s="26">
        <v>4.63088870891326</v>
      </c>
      <c r="P712" s="26">
        <v>1.4027255414123876</v>
      </c>
      <c r="Q712" s="26">
        <v>1.3690184449022644</v>
      </c>
      <c r="R712" s="26">
        <v>17.720121211893307</v>
      </c>
      <c r="S712" s="26">
        <v>5.376562625622843</v>
      </c>
      <c r="T712" s="26">
        <v>8.17123680134566</v>
      </c>
      <c r="U712" s="26">
        <v>1.2296173631072067</v>
      </c>
      <c r="V712" s="2">
        <v>55.58827800870855</v>
      </c>
      <c r="W712" s="27">
        <v>66.83002064713631</v>
      </c>
      <c r="X712" s="28">
        <v>6.716545738252992</v>
      </c>
      <c r="Y712" s="4">
        <v>73.5465663853893</v>
      </c>
    </row>
    <row r="713" spans="1:25" ht="15">
      <c r="A713" s="36">
        <v>2015</v>
      </c>
      <c r="B713" s="37">
        <v>5</v>
      </c>
      <c r="C713" s="37" t="s">
        <v>116</v>
      </c>
      <c r="D713" s="37" t="s">
        <v>126</v>
      </c>
      <c r="E713" s="34" t="s">
        <v>270</v>
      </c>
      <c r="F713" s="37" t="s">
        <v>118</v>
      </c>
      <c r="G713" s="38" t="s">
        <v>132</v>
      </c>
      <c r="H713" s="25">
        <v>38.733524719397145</v>
      </c>
      <c r="I713" s="26">
        <v>1.6229037229203769</v>
      </c>
      <c r="J713" s="2">
        <v>40.35642844231752</v>
      </c>
      <c r="K713" s="25">
        <v>444.01394185169397</v>
      </c>
      <c r="L713" s="26">
        <v>168.62371972599624</v>
      </c>
      <c r="M713" s="2">
        <v>612.6376615776902</v>
      </c>
      <c r="N713" s="25">
        <v>10.13292140549733</v>
      </c>
      <c r="O713" s="26">
        <v>126.18918040984846</v>
      </c>
      <c r="P713" s="26">
        <v>15.19063897177707</v>
      </c>
      <c r="Q713" s="26">
        <v>12.491262602620452</v>
      </c>
      <c r="R713" s="26">
        <v>84.26158746678365</v>
      </c>
      <c r="S713" s="26">
        <v>72.1260392624137</v>
      </c>
      <c r="T713" s="26">
        <v>40.96281202658447</v>
      </c>
      <c r="U713" s="26">
        <v>13.19435580765993</v>
      </c>
      <c r="V713" s="2">
        <v>374.5487895543792</v>
      </c>
      <c r="W713" s="27">
        <v>1027.542879574387</v>
      </c>
      <c r="X713" s="28">
        <v>103.27003657237574</v>
      </c>
      <c r="Y713" s="4">
        <v>1130.8129161467627</v>
      </c>
    </row>
    <row r="714" spans="1:25" ht="15">
      <c r="A714" s="36">
        <v>2015</v>
      </c>
      <c r="B714" s="37">
        <v>5</v>
      </c>
      <c r="C714" s="37" t="s">
        <v>116</v>
      </c>
      <c r="D714" s="37" t="s">
        <v>120</v>
      </c>
      <c r="E714" s="34" t="s">
        <v>271</v>
      </c>
      <c r="F714" s="37" t="s">
        <v>118</v>
      </c>
      <c r="G714" s="38" t="s">
        <v>133</v>
      </c>
      <c r="H714" s="25">
        <v>2.8973141719562014</v>
      </c>
      <c r="I714" s="26">
        <v>0</v>
      </c>
      <c r="J714" s="2">
        <v>2.8973141719562014</v>
      </c>
      <c r="K714" s="25">
        <v>6.033176908011548</v>
      </c>
      <c r="L714" s="26">
        <v>13.649515511714817</v>
      </c>
      <c r="M714" s="2">
        <v>19.682692419726365</v>
      </c>
      <c r="N714" s="25">
        <v>52.455617798047754</v>
      </c>
      <c r="O714" s="26">
        <v>42.77277033973808</v>
      </c>
      <c r="P714" s="26">
        <v>20.319008072823785</v>
      </c>
      <c r="Q714" s="26">
        <v>3.029157178526325</v>
      </c>
      <c r="R714" s="26">
        <v>33.05902004148549</v>
      </c>
      <c r="S714" s="26">
        <v>27.76818560785156</v>
      </c>
      <c r="T714" s="26">
        <v>20.334553468105046</v>
      </c>
      <c r="U714" s="26">
        <v>5.360373305748083</v>
      </c>
      <c r="V714" s="2">
        <v>205.09868121323504</v>
      </c>
      <c r="W714" s="27">
        <v>227.67868780491762</v>
      </c>
      <c r="X714" s="28">
        <v>22.882146493846477</v>
      </c>
      <c r="Y714" s="4">
        <v>250.5608342987641</v>
      </c>
    </row>
    <row r="715" spans="1:25" ht="15">
      <c r="A715" s="36">
        <v>2015</v>
      </c>
      <c r="B715" s="37">
        <v>5</v>
      </c>
      <c r="C715" s="37" t="s">
        <v>116</v>
      </c>
      <c r="D715" s="37" t="s">
        <v>126</v>
      </c>
      <c r="E715" s="34" t="s">
        <v>272</v>
      </c>
      <c r="F715" s="37" t="s">
        <v>118</v>
      </c>
      <c r="G715" s="38" t="s">
        <v>134</v>
      </c>
      <c r="H715" s="25">
        <v>24.596727377265104</v>
      </c>
      <c r="I715" s="26">
        <v>0</v>
      </c>
      <c r="J715" s="2">
        <v>24.596727377265104</v>
      </c>
      <c r="K715" s="25">
        <v>66.55251996930457</v>
      </c>
      <c r="L715" s="26">
        <v>35.34035227848419</v>
      </c>
      <c r="M715" s="2">
        <v>101.89287224778876</v>
      </c>
      <c r="N715" s="25">
        <v>8.673401750767834</v>
      </c>
      <c r="O715" s="26">
        <v>136.8811043169846</v>
      </c>
      <c r="P715" s="26">
        <v>21.478063825440945</v>
      </c>
      <c r="Q715" s="26">
        <v>31.33380724842065</v>
      </c>
      <c r="R715" s="26">
        <v>119.00712546479896</v>
      </c>
      <c r="S715" s="26">
        <v>55.26165591170009</v>
      </c>
      <c r="T715" s="26">
        <v>55.54346066338943</v>
      </c>
      <c r="U715" s="26">
        <v>18.387129761850478</v>
      </c>
      <c r="V715" s="2">
        <v>446.5657389296538</v>
      </c>
      <c r="W715" s="27">
        <v>573.0553385547076</v>
      </c>
      <c r="X715" s="28">
        <v>57.5931647207302</v>
      </c>
      <c r="Y715" s="4">
        <v>630.6485032754379</v>
      </c>
    </row>
    <row r="716" spans="1:25" ht="15">
      <c r="A716" s="36">
        <v>2015</v>
      </c>
      <c r="B716" s="37">
        <v>5</v>
      </c>
      <c r="C716" s="37" t="s">
        <v>116</v>
      </c>
      <c r="D716" s="37" t="s">
        <v>126</v>
      </c>
      <c r="E716" s="34" t="s">
        <v>273</v>
      </c>
      <c r="F716" s="37" t="s">
        <v>118</v>
      </c>
      <c r="G716" s="38" t="s">
        <v>135</v>
      </c>
      <c r="H716" s="25">
        <v>24.730252317388253</v>
      </c>
      <c r="I716" s="26">
        <v>0.7220264710679132</v>
      </c>
      <c r="J716" s="2">
        <v>25.452278788456166</v>
      </c>
      <c r="K716" s="25">
        <v>18.268785258155965</v>
      </c>
      <c r="L716" s="26">
        <v>8.090744258084143</v>
      </c>
      <c r="M716" s="2">
        <v>26.35952951624011</v>
      </c>
      <c r="N716" s="25">
        <v>10.94437330884568</v>
      </c>
      <c r="O716" s="26">
        <v>46.52218408451935</v>
      </c>
      <c r="P716" s="26">
        <v>6.896176285709708</v>
      </c>
      <c r="Q716" s="26">
        <v>7.114889943371018</v>
      </c>
      <c r="R716" s="26">
        <v>25.428690526608516</v>
      </c>
      <c r="S716" s="26">
        <v>19.35486174654429</v>
      </c>
      <c r="T716" s="26">
        <v>23.50308705193434</v>
      </c>
      <c r="U716" s="26">
        <v>6.979749240971541</v>
      </c>
      <c r="V716" s="2">
        <v>146.74400889794666</v>
      </c>
      <c r="W716" s="27">
        <v>198.5558172026429</v>
      </c>
      <c r="X716" s="28">
        <v>19.955241853151595</v>
      </c>
      <c r="Y716" s="4">
        <v>218.5110590557945</v>
      </c>
    </row>
    <row r="717" spans="1:25" ht="15">
      <c r="A717" s="36">
        <v>2015</v>
      </c>
      <c r="B717" s="37">
        <v>5</v>
      </c>
      <c r="C717" s="37" t="s">
        <v>116</v>
      </c>
      <c r="D717" s="37" t="s">
        <v>126</v>
      </c>
      <c r="E717" s="34" t="s">
        <v>274</v>
      </c>
      <c r="F717" s="37" t="s">
        <v>118</v>
      </c>
      <c r="G717" s="38" t="s">
        <v>136</v>
      </c>
      <c r="H717" s="25">
        <v>106.92796881991906</v>
      </c>
      <c r="I717" s="26">
        <v>0</v>
      </c>
      <c r="J717" s="2">
        <v>106.92796881991906</v>
      </c>
      <c r="K717" s="25">
        <v>167.2761577224036</v>
      </c>
      <c r="L717" s="26">
        <v>63.267740953833425</v>
      </c>
      <c r="M717" s="2">
        <v>230.54389867623703</v>
      </c>
      <c r="N717" s="25">
        <v>34.26086719741013</v>
      </c>
      <c r="O717" s="26">
        <v>125.44858768995584</v>
      </c>
      <c r="P717" s="26">
        <v>18.536674241038153</v>
      </c>
      <c r="Q717" s="26">
        <v>24.184988795586634</v>
      </c>
      <c r="R717" s="26">
        <v>89.86961931735698</v>
      </c>
      <c r="S717" s="26">
        <v>62.74080955588458</v>
      </c>
      <c r="T717" s="26">
        <v>50.57972498598721</v>
      </c>
      <c r="U717" s="26">
        <v>16.42712904328203</v>
      </c>
      <c r="V717" s="2">
        <v>422.0483913625743</v>
      </c>
      <c r="W717" s="27">
        <v>759.5202588587304</v>
      </c>
      <c r="X717" s="28">
        <v>76.33324779450743</v>
      </c>
      <c r="Y717" s="4">
        <v>835.8535066532378</v>
      </c>
    </row>
    <row r="718" spans="1:25" ht="15">
      <c r="A718" s="36">
        <v>2015</v>
      </c>
      <c r="B718" s="37">
        <v>5</v>
      </c>
      <c r="C718" s="37" t="s">
        <v>116</v>
      </c>
      <c r="D718" s="37" t="s">
        <v>117</v>
      </c>
      <c r="E718" s="34" t="s">
        <v>275</v>
      </c>
      <c r="F718" s="37" t="s">
        <v>118</v>
      </c>
      <c r="G718" s="38" t="s">
        <v>137</v>
      </c>
      <c r="H718" s="25">
        <v>15.157551903762858</v>
      </c>
      <c r="I718" s="26">
        <v>0</v>
      </c>
      <c r="J718" s="2">
        <v>15.157551903762858</v>
      </c>
      <c r="K718" s="25">
        <v>1.6351492538091856</v>
      </c>
      <c r="L718" s="26">
        <v>13.484568567279966</v>
      </c>
      <c r="M718" s="2">
        <v>15.119717821089152</v>
      </c>
      <c r="N718" s="25">
        <v>36.112376816286215</v>
      </c>
      <c r="O718" s="26">
        <v>4.553116996287721</v>
      </c>
      <c r="P718" s="26">
        <v>0.838037543250193</v>
      </c>
      <c r="Q718" s="26">
        <v>0.6336225063279227</v>
      </c>
      <c r="R718" s="26">
        <v>4.547331561100768</v>
      </c>
      <c r="S718" s="26">
        <v>5.989487771567157</v>
      </c>
      <c r="T718" s="26">
        <v>5.972731034672505</v>
      </c>
      <c r="U718" s="26">
        <v>0.6635270798661703</v>
      </c>
      <c r="V718" s="2">
        <v>59.31022997939812</v>
      </c>
      <c r="W718" s="27">
        <v>89.58749970425013</v>
      </c>
      <c r="X718" s="28">
        <v>9.003716162621187</v>
      </c>
      <c r="Y718" s="4">
        <v>98.59121586687132</v>
      </c>
    </row>
    <row r="719" spans="1:25" ht="15">
      <c r="A719" s="36">
        <v>2015</v>
      </c>
      <c r="B719" s="37">
        <v>5</v>
      </c>
      <c r="C719" s="37" t="s">
        <v>116</v>
      </c>
      <c r="D719" s="37" t="s">
        <v>126</v>
      </c>
      <c r="E719" s="34" t="s">
        <v>276</v>
      </c>
      <c r="F719" s="37" t="s">
        <v>118</v>
      </c>
      <c r="G719" s="38" t="s">
        <v>138</v>
      </c>
      <c r="H719" s="25">
        <v>40.042598498974094</v>
      </c>
      <c r="I719" s="26">
        <v>1.3925557983969412</v>
      </c>
      <c r="J719" s="2">
        <v>41.435154297371035</v>
      </c>
      <c r="K719" s="25">
        <v>1104.4939452202557</v>
      </c>
      <c r="L719" s="26">
        <v>304.63774590025855</v>
      </c>
      <c r="M719" s="2">
        <v>1409.1316911205142</v>
      </c>
      <c r="N719" s="25">
        <v>441.75585448616243</v>
      </c>
      <c r="O719" s="26">
        <v>379.00447945414146</v>
      </c>
      <c r="P719" s="26">
        <v>45.29989310374142</v>
      </c>
      <c r="Q719" s="26">
        <v>46.51308357050022</v>
      </c>
      <c r="R719" s="26">
        <v>182.0830581626764</v>
      </c>
      <c r="S719" s="26">
        <v>217.1349988719965</v>
      </c>
      <c r="T719" s="26">
        <v>208.7384754881991</v>
      </c>
      <c r="U719" s="26">
        <v>30.07780903800273</v>
      </c>
      <c r="V719" s="2">
        <v>1550.6076174049106</v>
      </c>
      <c r="W719" s="27">
        <v>3001.174462822796</v>
      </c>
      <c r="X719" s="28">
        <v>301.6238093359542</v>
      </c>
      <c r="Y719" s="4">
        <v>3302.7982721587505</v>
      </c>
    </row>
    <row r="720" spans="1:25" ht="15">
      <c r="A720" s="36">
        <v>2015</v>
      </c>
      <c r="B720" s="37">
        <v>5</v>
      </c>
      <c r="C720" s="37" t="s">
        <v>116</v>
      </c>
      <c r="D720" s="37" t="s">
        <v>120</v>
      </c>
      <c r="E720" s="34" t="s">
        <v>277</v>
      </c>
      <c r="F720" s="37" t="s">
        <v>118</v>
      </c>
      <c r="G720" s="38" t="s">
        <v>139</v>
      </c>
      <c r="H720" s="25">
        <v>15.290263836267512</v>
      </c>
      <c r="I720" s="26">
        <v>7.743023728243729</v>
      </c>
      <c r="J720" s="2">
        <v>23.03328756451124</v>
      </c>
      <c r="K720" s="25">
        <v>32.821065093548654</v>
      </c>
      <c r="L720" s="26">
        <v>15.66300648959502</v>
      </c>
      <c r="M720" s="2">
        <v>48.484071583143674</v>
      </c>
      <c r="N720" s="25">
        <v>9.271394607722364</v>
      </c>
      <c r="O720" s="26">
        <v>92.99633435500618</v>
      </c>
      <c r="P720" s="26">
        <v>92.15539411832293</v>
      </c>
      <c r="Q720" s="26">
        <v>12.481658215511741</v>
      </c>
      <c r="R720" s="26">
        <v>105.01379417295982</v>
      </c>
      <c r="S720" s="26">
        <v>87.69038892862588</v>
      </c>
      <c r="T720" s="26">
        <v>88.49134356903653</v>
      </c>
      <c r="U720" s="26">
        <v>14.938692885044915</v>
      </c>
      <c r="V720" s="2">
        <v>503.0389895721865</v>
      </c>
      <c r="W720" s="27">
        <v>574.5563487198414</v>
      </c>
      <c r="X720" s="28">
        <v>57.744019256573566</v>
      </c>
      <c r="Y720" s="4">
        <v>632.3003679764149</v>
      </c>
    </row>
    <row r="721" spans="1:25" ht="15">
      <c r="A721" s="36">
        <v>2015</v>
      </c>
      <c r="B721" s="37">
        <v>5</v>
      </c>
      <c r="C721" s="37" t="s">
        <v>116</v>
      </c>
      <c r="D721" s="37" t="s">
        <v>123</v>
      </c>
      <c r="E721" s="34" t="s">
        <v>278</v>
      </c>
      <c r="F721" s="37" t="s">
        <v>118</v>
      </c>
      <c r="G721" s="38" t="s">
        <v>140</v>
      </c>
      <c r="H721" s="25">
        <v>5.405942205312538</v>
      </c>
      <c r="I721" s="26">
        <v>0.6830792794918095</v>
      </c>
      <c r="J721" s="2">
        <v>6.089021484804348</v>
      </c>
      <c r="K721" s="25">
        <v>1.149661617419373</v>
      </c>
      <c r="L721" s="26">
        <v>2.3966306118518825</v>
      </c>
      <c r="M721" s="2">
        <v>3.5462922292712555</v>
      </c>
      <c r="N721" s="25">
        <v>2.7130325006957854</v>
      </c>
      <c r="O721" s="26">
        <v>6.7082772421657655</v>
      </c>
      <c r="P721" s="26">
        <v>1.1394845409997723</v>
      </c>
      <c r="Q721" s="26">
        <v>0.8158814376978515</v>
      </c>
      <c r="R721" s="26">
        <v>6.054822165283408</v>
      </c>
      <c r="S721" s="26">
        <v>3.542945739252471</v>
      </c>
      <c r="T721" s="26">
        <v>8.032153124687705</v>
      </c>
      <c r="U721" s="26">
        <v>0.9243949078821686</v>
      </c>
      <c r="V721" s="2">
        <v>29.930990987498472</v>
      </c>
      <c r="W721" s="27">
        <v>39.566304701574076</v>
      </c>
      <c r="X721" s="28">
        <v>3.9764897900624665</v>
      </c>
      <c r="Y721" s="4">
        <v>43.54279449163654</v>
      </c>
    </row>
    <row r="722" spans="1:25" ht="15">
      <c r="A722" s="36">
        <v>2015</v>
      </c>
      <c r="B722" s="37">
        <v>5</v>
      </c>
      <c r="C722" s="37" t="s">
        <v>116</v>
      </c>
      <c r="D722" s="37" t="s">
        <v>123</v>
      </c>
      <c r="E722" s="34" t="s">
        <v>279</v>
      </c>
      <c r="F722" s="37" t="s">
        <v>118</v>
      </c>
      <c r="G722" s="38" t="s">
        <v>141</v>
      </c>
      <c r="H722" s="25">
        <v>5.467959106953093</v>
      </c>
      <c r="I722" s="26">
        <v>3.992656262891706</v>
      </c>
      <c r="J722" s="2">
        <v>9.460615369844799</v>
      </c>
      <c r="K722" s="25">
        <v>3.672983527327837</v>
      </c>
      <c r="L722" s="26">
        <v>7.4416556265308405</v>
      </c>
      <c r="M722" s="2">
        <v>11.114639153858677</v>
      </c>
      <c r="N722" s="25">
        <v>58.58414611335261</v>
      </c>
      <c r="O722" s="26">
        <v>4.712816882557691</v>
      </c>
      <c r="P722" s="26">
        <v>0.8693693006720393</v>
      </c>
      <c r="Q722" s="26">
        <v>0.6240240454249759</v>
      </c>
      <c r="R722" s="26">
        <v>3.7155643174647874</v>
      </c>
      <c r="S722" s="26">
        <v>6.338405929681949</v>
      </c>
      <c r="T722" s="26">
        <v>5.063454746880438</v>
      </c>
      <c r="U722" s="26">
        <v>0.8913477728495347</v>
      </c>
      <c r="V722" s="2">
        <v>80.79912729706083</v>
      </c>
      <c r="W722" s="27">
        <v>101.37438182076431</v>
      </c>
      <c r="X722" s="28">
        <v>10.188320534132766</v>
      </c>
      <c r="Y722" s="4">
        <v>111.56270235489708</v>
      </c>
    </row>
    <row r="723" spans="1:25" ht="15">
      <c r="A723" s="36">
        <v>2015</v>
      </c>
      <c r="B723" s="37">
        <v>5</v>
      </c>
      <c r="C723" s="37" t="s">
        <v>116</v>
      </c>
      <c r="D723" s="37" t="s">
        <v>120</v>
      </c>
      <c r="E723" s="34" t="s">
        <v>280</v>
      </c>
      <c r="F723" s="37" t="s">
        <v>118</v>
      </c>
      <c r="G723" s="38" t="s">
        <v>142</v>
      </c>
      <c r="H723" s="25">
        <v>10.77974726525042</v>
      </c>
      <c r="I723" s="26">
        <v>0</v>
      </c>
      <c r="J723" s="2">
        <v>10.77974726525042</v>
      </c>
      <c r="K723" s="25">
        <v>2.5814260793505697</v>
      </c>
      <c r="L723" s="26">
        <v>12.760035839319775</v>
      </c>
      <c r="M723" s="2">
        <v>15.341461918670344</v>
      </c>
      <c r="N723" s="25">
        <v>5.121083207745002</v>
      </c>
      <c r="O723" s="26">
        <v>27.044394440230864</v>
      </c>
      <c r="P723" s="26">
        <v>8.304808278605737</v>
      </c>
      <c r="Q723" s="26">
        <v>4.458667211765052</v>
      </c>
      <c r="R723" s="26">
        <v>32.281939910050475</v>
      </c>
      <c r="S723" s="26">
        <v>14.994265739762552</v>
      </c>
      <c r="T723" s="26">
        <v>25.32843959568755</v>
      </c>
      <c r="U723" s="26">
        <v>4.90558629560172</v>
      </c>
      <c r="V723" s="2">
        <v>122.43918193389764</v>
      </c>
      <c r="W723" s="27">
        <v>148.5603911178184</v>
      </c>
      <c r="X723" s="28">
        <v>14.930605317835639</v>
      </c>
      <c r="Y723" s="4">
        <v>163.49099643565404</v>
      </c>
    </row>
    <row r="724" spans="1:25" ht="15">
      <c r="A724" s="36">
        <v>2015</v>
      </c>
      <c r="B724" s="37">
        <v>5</v>
      </c>
      <c r="C724" s="37" t="s">
        <v>116</v>
      </c>
      <c r="D724" s="37" t="s">
        <v>126</v>
      </c>
      <c r="E724" s="34" t="s">
        <v>281</v>
      </c>
      <c r="F724" s="37" t="s">
        <v>118</v>
      </c>
      <c r="G724" s="38" t="s">
        <v>143</v>
      </c>
      <c r="H724" s="25">
        <v>53.7408433700812</v>
      </c>
      <c r="I724" s="26">
        <v>0</v>
      </c>
      <c r="J724" s="2">
        <v>53.7408433700812</v>
      </c>
      <c r="K724" s="25">
        <v>5.489730116363697</v>
      </c>
      <c r="L724" s="26">
        <v>10.50307164125775</v>
      </c>
      <c r="M724" s="2">
        <v>15.992801757621447</v>
      </c>
      <c r="N724" s="25">
        <v>2.9222504413621</v>
      </c>
      <c r="O724" s="26">
        <v>19.51831931416777</v>
      </c>
      <c r="P724" s="26">
        <v>5.212114160134194</v>
      </c>
      <c r="Q724" s="26">
        <v>4.068768850251551</v>
      </c>
      <c r="R724" s="26">
        <v>38.002096680840715</v>
      </c>
      <c r="S724" s="26">
        <v>13.734758550188744</v>
      </c>
      <c r="T724" s="26">
        <v>26.174282181370717</v>
      </c>
      <c r="U724" s="26">
        <v>6.434382547102576</v>
      </c>
      <c r="V724" s="2">
        <v>116.06697012275625</v>
      </c>
      <c r="W724" s="27">
        <v>185.8006152504589</v>
      </c>
      <c r="X724" s="28">
        <v>18.67331945502444</v>
      </c>
      <c r="Y724" s="4">
        <v>204.47393470548332</v>
      </c>
    </row>
    <row r="725" spans="1:25" ht="15">
      <c r="A725" s="36">
        <v>2015</v>
      </c>
      <c r="B725" s="37">
        <v>5</v>
      </c>
      <c r="C725" s="37" t="s">
        <v>116</v>
      </c>
      <c r="D725" s="37" t="s">
        <v>117</v>
      </c>
      <c r="E725" s="34" t="s">
        <v>282</v>
      </c>
      <c r="F725" s="37" t="s">
        <v>118</v>
      </c>
      <c r="G725" s="38" t="s">
        <v>144</v>
      </c>
      <c r="H725" s="25">
        <v>100.92348976278645</v>
      </c>
      <c r="I725" s="26">
        <v>82.36510666214237</v>
      </c>
      <c r="J725" s="2">
        <v>183.2885964249288</v>
      </c>
      <c r="K725" s="25">
        <v>299.93541735516055</v>
      </c>
      <c r="L725" s="26">
        <v>46.7974410554076</v>
      </c>
      <c r="M725" s="2">
        <v>346.73285841056816</v>
      </c>
      <c r="N725" s="25">
        <v>26.20607249684003</v>
      </c>
      <c r="O725" s="26">
        <v>52.37897077069475</v>
      </c>
      <c r="P725" s="26">
        <v>10.698008715999869</v>
      </c>
      <c r="Q725" s="26">
        <v>8.182285538701318</v>
      </c>
      <c r="R725" s="26">
        <v>47.01850555911292</v>
      </c>
      <c r="S725" s="26">
        <v>56.62300512968872</v>
      </c>
      <c r="T725" s="26">
        <v>51.23958479494518</v>
      </c>
      <c r="U725" s="26">
        <v>6.66210106198784</v>
      </c>
      <c r="V725" s="2">
        <v>259.0085282600161</v>
      </c>
      <c r="W725" s="27">
        <v>789.0299830955131</v>
      </c>
      <c r="X725" s="28">
        <v>79.29903147058533</v>
      </c>
      <c r="Y725" s="4">
        <v>868.3290145660984</v>
      </c>
    </row>
    <row r="726" spans="1:25" ht="15">
      <c r="A726" s="36">
        <v>2015</v>
      </c>
      <c r="B726" s="37">
        <v>5</v>
      </c>
      <c r="C726" s="37" t="s">
        <v>145</v>
      </c>
      <c r="D726" s="37" t="s">
        <v>146</v>
      </c>
      <c r="E726" s="34" t="s">
        <v>283</v>
      </c>
      <c r="F726" s="37" t="s">
        <v>147</v>
      </c>
      <c r="G726" s="38" t="s">
        <v>148</v>
      </c>
      <c r="H726" s="25">
        <v>47.84550019712949</v>
      </c>
      <c r="I726" s="26">
        <v>5.137399339230683</v>
      </c>
      <c r="J726" s="2">
        <v>52.98289953636017</v>
      </c>
      <c r="K726" s="25">
        <v>53.45177068455123</v>
      </c>
      <c r="L726" s="26">
        <v>29.19706276390533</v>
      </c>
      <c r="M726" s="2">
        <v>82.64883344845656</v>
      </c>
      <c r="N726" s="25">
        <v>15.524982335420443</v>
      </c>
      <c r="O726" s="26">
        <v>59.69348922718847</v>
      </c>
      <c r="P726" s="26">
        <v>8.667415933734928</v>
      </c>
      <c r="Q726" s="26">
        <v>7.315420536784272</v>
      </c>
      <c r="R726" s="26">
        <v>35.28210857699076</v>
      </c>
      <c r="S726" s="26">
        <v>28.425210435360512</v>
      </c>
      <c r="T726" s="26">
        <v>34.53993765126355</v>
      </c>
      <c r="U726" s="26">
        <v>7.961779078545149</v>
      </c>
      <c r="V726" s="2">
        <v>197.41033934859882</v>
      </c>
      <c r="W726" s="27">
        <v>333.04207233341555</v>
      </c>
      <c r="X726" s="28">
        <v>33.471369272961454</v>
      </c>
      <c r="Y726" s="4">
        <v>366.513441606377</v>
      </c>
    </row>
    <row r="727" spans="1:25" ht="15">
      <c r="A727" s="36">
        <v>2015</v>
      </c>
      <c r="B727" s="37">
        <v>5</v>
      </c>
      <c r="C727" s="37" t="s">
        <v>145</v>
      </c>
      <c r="D727" s="37" t="s">
        <v>149</v>
      </c>
      <c r="E727" s="34" t="s">
        <v>284</v>
      </c>
      <c r="F727" s="37" t="s">
        <v>147</v>
      </c>
      <c r="G727" s="38" t="s">
        <v>150</v>
      </c>
      <c r="H727" s="25">
        <v>100.44969606035956</v>
      </c>
      <c r="I727" s="26">
        <v>9.115273365751776</v>
      </c>
      <c r="J727" s="2">
        <v>109.56496942611133</v>
      </c>
      <c r="K727" s="25">
        <v>91.9526056852752</v>
      </c>
      <c r="L727" s="26">
        <v>121.45600089497925</v>
      </c>
      <c r="M727" s="2">
        <v>213.40860658025446</v>
      </c>
      <c r="N727" s="25">
        <v>29.511097668603377</v>
      </c>
      <c r="O727" s="26">
        <v>104.8375773179142</v>
      </c>
      <c r="P727" s="26">
        <v>18.87512987171252</v>
      </c>
      <c r="Q727" s="26">
        <v>19.192143395117768</v>
      </c>
      <c r="R727" s="26">
        <v>53.5110025231846</v>
      </c>
      <c r="S727" s="26">
        <v>60.8767012631316</v>
      </c>
      <c r="T727" s="26">
        <v>71.86563241683733</v>
      </c>
      <c r="U727" s="26">
        <v>11.576878963384763</v>
      </c>
      <c r="V727" s="2">
        <v>370.24615511756167</v>
      </c>
      <c r="W727" s="27">
        <v>693.2197311239274</v>
      </c>
      <c r="X727" s="28">
        <v>69.6699171208798</v>
      </c>
      <c r="Y727" s="4">
        <v>762.8896482448072</v>
      </c>
    </row>
    <row r="728" spans="1:25" ht="15">
      <c r="A728" s="36">
        <v>2015</v>
      </c>
      <c r="B728" s="37">
        <v>5</v>
      </c>
      <c r="C728" s="37" t="s">
        <v>145</v>
      </c>
      <c r="D728" s="37" t="s">
        <v>146</v>
      </c>
      <c r="E728" s="34" t="s">
        <v>285</v>
      </c>
      <c r="F728" s="37" t="s">
        <v>147</v>
      </c>
      <c r="G728" s="38" t="s">
        <v>151</v>
      </c>
      <c r="H728" s="25">
        <v>20.266285825490943</v>
      </c>
      <c r="I728" s="26">
        <v>0.5711239701389026</v>
      </c>
      <c r="J728" s="2">
        <v>20.837409795629846</v>
      </c>
      <c r="K728" s="25">
        <v>4.356747075543538</v>
      </c>
      <c r="L728" s="26">
        <v>1.346339577873735</v>
      </c>
      <c r="M728" s="2">
        <v>5.703086653417273</v>
      </c>
      <c r="N728" s="25">
        <v>2.111026421749725</v>
      </c>
      <c r="O728" s="26">
        <v>10.597283576899022</v>
      </c>
      <c r="P728" s="26">
        <v>1.2743282792908568</v>
      </c>
      <c r="Q728" s="26">
        <v>0.86829848471458</v>
      </c>
      <c r="R728" s="26">
        <v>5.7156138621221</v>
      </c>
      <c r="S728" s="26">
        <v>4.945546011959827</v>
      </c>
      <c r="T728" s="26">
        <v>8.627462804213014</v>
      </c>
      <c r="U728" s="26">
        <v>1.4070717937746406</v>
      </c>
      <c r="V728" s="2">
        <v>35.546630437633354</v>
      </c>
      <c r="W728" s="27">
        <v>62.08712688668047</v>
      </c>
      <c r="X728" s="28">
        <v>6.2398757478861135</v>
      </c>
      <c r="Y728" s="4">
        <v>68.32700263456658</v>
      </c>
    </row>
    <row r="729" spans="1:25" ht="15">
      <c r="A729" s="36">
        <v>2015</v>
      </c>
      <c r="B729" s="37">
        <v>5</v>
      </c>
      <c r="C729" s="37" t="s">
        <v>145</v>
      </c>
      <c r="D729" s="37" t="s">
        <v>149</v>
      </c>
      <c r="E729" s="34" t="s">
        <v>286</v>
      </c>
      <c r="F729" s="37" t="s">
        <v>147</v>
      </c>
      <c r="G729" s="38" t="s">
        <v>152</v>
      </c>
      <c r="H729" s="25">
        <v>51.69078555751056</v>
      </c>
      <c r="I729" s="26">
        <v>0</v>
      </c>
      <c r="J729" s="2">
        <v>51.69078555751056</v>
      </c>
      <c r="K729" s="25">
        <v>3.7424966063838125</v>
      </c>
      <c r="L729" s="26">
        <v>7.407184759535265</v>
      </c>
      <c r="M729" s="2">
        <v>11.149681365919077</v>
      </c>
      <c r="N729" s="25">
        <v>2.5535688723683956</v>
      </c>
      <c r="O729" s="26">
        <v>13.936061360154675</v>
      </c>
      <c r="P729" s="26">
        <v>2.894189580681649</v>
      </c>
      <c r="Q729" s="26">
        <v>2.3661278597862743</v>
      </c>
      <c r="R729" s="26">
        <v>13.715947221927424</v>
      </c>
      <c r="S729" s="26">
        <v>8.37615431188701</v>
      </c>
      <c r="T729" s="26">
        <v>14.375799937658769</v>
      </c>
      <c r="U729" s="26">
        <v>2.3829524040647456</v>
      </c>
      <c r="V729" s="2">
        <v>60.600800189628934</v>
      </c>
      <c r="W729" s="27">
        <v>123.44126711305857</v>
      </c>
      <c r="X729" s="28">
        <v>12.406084902971164</v>
      </c>
      <c r="Y729" s="4">
        <v>135.84735201602973</v>
      </c>
    </row>
    <row r="730" spans="1:25" ht="15">
      <c r="A730" s="36">
        <v>2015</v>
      </c>
      <c r="B730" s="37">
        <v>5</v>
      </c>
      <c r="C730" s="37" t="s">
        <v>145</v>
      </c>
      <c r="D730" s="37" t="s">
        <v>153</v>
      </c>
      <c r="E730" s="34" t="s">
        <v>287</v>
      </c>
      <c r="F730" s="37" t="s">
        <v>147</v>
      </c>
      <c r="G730" s="38" t="s">
        <v>154</v>
      </c>
      <c r="H730" s="25">
        <v>66.12736433058211</v>
      </c>
      <c r="I730" s="26">
        <v>0</v>
      </c>
      <c r="J730" s="2">
        <v>66.12736433058211</v>
      </c>
      <c r="K730" s="25">
        <v>5.754410469349745</v>
      </c>
      <c r="L730" s="26">
        <v>9.220876543963858</v>
      </c>
      <c r="M730" s="2">
        <v>14.975287013313602</v>
      </c>
      <c r="N730" s="25">
        <v>5.087059384097271</v>
      </c>
      <c r="O730" s="26">
        <v>14.447099087896794</v>
      </c>
      <c r="P730" s="26">
        <v>4.6819818635405115</v>
      </c>
      <c r="Q730" s="26">
        <v>3.505437489503794</v>
      </c>
      <c r="R730" s="26">
        <v>20.350304239678113</v>
      </c>
      <c r="S730" s="26">
        <v>12.474035552264677</v>
      </c>
      <c r="T730" s="26">
        <v>26.767758593942116</v>
      </c>
      <c r="U730" s="26">
        <v>3.5710432558155336</v>
      </c>
      <c r="V730" s="2">
        <v>90.8847174287584</v>
      </c>
      <c r="W730" s="27">
        <v>171.98736877265412</v>
      </c>
      <c r="X730" s="28">
        <v>17.28506155945906</v>
      </c>
      <c r="Y730" s="4">
        <v>189.27243033211317</v>
      </c>
    </row>
    <row r="731" spans="1:25" ht="15">
      <c r="A731" s="36">
        <v>2015</v>
      </c>
      <c r="B731" s="37">
        <v>5</v>
      </c>
      <c r="C731" s="37" t="s">
        <v>145</v>
      </c>
      <c r="D731" s="37" t="s">
        <v>155</v>
      </c>
      <c r="E731" s="34" t="s">
        <v>288</v>
      </c>
      <c r="F731" s="37" t="s">
        <v>147</v>
      </c>
      <c r="G731" s="38" t="s">
        <v>156</v>
      </c>
      <c r="H731" s="25">
        <v>26.169008421354484</v>
      </c>
      <c r="I731" s="26">
        <v>0</v>
      </c>
      <c r="J731" s="2">
        <v>26.169008421354487</v>
      </c>
      <c r="K731" s="25">
        <v>0.9579252336108186</v>
      </c>
      <c r="L731" s="26">
        <v>5.425170153598909</v>
      </c>
      <c r="M731" s="2">
        <v>6.383095387209727</v>
      </c>
      <c r="N731" s="25">
        <v>6.055559581595721</v>
      </c>
      <c r="O731" s="26">
        <v>5.328221789764129</v>
      </c>
      <c r="P731" s="26">
        <v>1.489197302781794</v>
      </c>
      <c r="Q731" s="26">
        <v>1.124588259060872</v>
      </c>
      <c r="R731" s="26">
        <v>7.71827866013034</v>
      </c>
      <c r="S731" s="26">
        <v>4.719862761270743</v>
      </c>
      <c r="T731" s="26">
        <v>8.263494126649375</v>
      </c>
      <c r="U731" s="26">
        <v>0.9778636960660485</v>
      </c>
      <c r="V731" s="2">
        <v>35.67706537730376</v>
      </c>
      <c r="W731" s="27">
        <v>68.22916918586797</v>
      </c>
      <c r="X731" s="28">
        <v>6.857162812584058</v>
      </c>
      <c r="Y731" s="4">
        <v>75.08633199845204</v>
      </c>
    </row>
    <row r="732" spans="1:25" ht="15">
      <c r="A732" s="36">
        <v>2015</v>
      </c>
      <c r="B732" s="37">
        <v>5</v>
      </c>
      <c r="C732" s="37" t="s">
        <v>145</v>
      </c>
      <c r="D732" s="37" t="s">
        <v>149</v>
      </c>
      <c r="E732" s="34" t="s">
        <v>289</v>
      </c>
      <c r="F732" s="37" t="s">
        <v>147</v>
      </c>
      <c r="G732" s="38" t="s">
        <v>157</v>
      </c>
      <c r="H732" s="25">
        <v>76.25128871113293</v>
      </c>
      <c r="I732" s="26">
        <v>0</v>
      </c>
      <c r="J732" s="2">
        <v>76.25128871113293</v>
      </c>
      <c r="K732" s="25">
        <v>10.525479157105664</v>
      </c>
      <c r="L732" s="26">
        <v>16.70682480955808</v>
      </c>
      <c r="M732" s="2">
        <v>27.232303966663743</v>
      </c>
      <c r="N732" s="25">
        <v>3.2525948815977297</v>
      </c>
      <c r="O732" s="26">
        <v>59.31808142018805</v>
      </c>
      <c r="P732" s="26">
        <v>8.80182914837332</v>
      </c>
      <c r="Q732" s="26">
        <v>10.286714119317809</v>
      </c>
      <c r="R732" s="26">
        <v>33.35030581572864</v>
      </c>
      <c r="S732" s="26">
        <v>25.168162973405103</v>
      </c>
      <c r="T732" s="26">
        <v>45.313674910975614</v>
      </c>
      <c r="U732" s="26">
        <v>6.23445439037597</v>
      </c>
      <c r="V732" s="2">
        <v>191.7258133607416</v>
      </c>
      <c r="W732" s="27">
        <v>295.2094060385383</v>
      </c>
      <c r="X732" s="28">
        <v>29.669113531819015</v>
      </c>
      <c r="Y732" s="4">
        <v>324.8785195703573</v>
      </c>
    </row>
    <row r="733" spans="1:25" ht="15">
      <c r="A733" s="36">
        <v>2015</v>
      </c>
      <c r="B733" s="37">
        <v>5</v>
      </c>
      <c r="C733" s="37" t="s">
        <v>145</v>
      </c>
      <c r="D733" s="37" t="s">
        <v>153</v>
      </c>
      <c r="E733" s="34" t="s">
        <v>290</v>
      </c>
      <c r="F733" s="37" t="s">
        <v>147</v>
      </c>
      <c r="G733" s="38" t="s">
        <v>158</v>
      </c>
      <c r="H733" s="25">
        <v>72.26887871172359</v>
      </c>
      <c r="I733" s="26">
        <v>0</v>
      </c>
      <c r="J733" s="2">
        <v>72.26887871172359</v>
      </c>
      <c r="K733" s="25">
        <v>7.001598628825867</v>
      </c>
      <c r="L733" s="26">
        <v>13.138377856853058</v>
      </c>
      <c r="M733" s="2">
        <v>20.139976485678925</v>
      </c>
      <c r="N733" s="25">
        <v>6.0688682766031015</v>
      </c>
      <c r="O733" s="26">
        <v>24.91684944310253</v>
      </c>
      <c r="P733" s="26">
        <v>6.411051301603828</v>
      </c>
      <c r="Q733" s="26">
        <v>5.423720961065255</v>
      </c>
      <c r="R733" s="26">
        <v>29.575642370237826</v>
      </c>
      <c r="S733" s="26">
        <v>16.27037947117975</v>
      </c>
      <c r="T733" s="26">
        <v>29.052195506485187</v>
      </c>
      <c r="U733" s="26">
        <v>5.19576670293616</v>
      </c>
      <c r="V733" s="2">
        <v>122.91447127700455</v>
      </c>
      <c r="W733" s="27">
        <v>215.32332647440705</v>
      </c>
      <c r="X733" s="28">
        <v>21.64040873115513</v>
      </c>
      <c r="Y733" s="4">
        <v>236.9637352055622</v>
      </c>
    </row>
    <row r="734" spans="1:25" ht="15">
      <c r="A734" s="36">
        <v>2015</v>
      </c>
      <c r="B734" s="37">
        <v>5</v>
      </c>
      <c r="C734" s="37" t="s">
        <v>145</v>
      </c>
      <c r="D734" s="37" t="s">
        <v>146</v>
      </c>
      <c r="E734" s="34" t="s">
        <v>291</v>
      </c>
      <c r="F734" s="37" t="s">
        <v>147</v>
      </c>
      <c r="G734" s="38" t="s">
        <v>159</v>
      </c>
      <c r="H734" s="25">
        <v>85.07630029616057</v>
      </c>
      <c r="I734" s="26">
        <v>3.329747674972836</v>
      </c>
      <c r="J734" s="2">
        <v>88.4060479711334</v>
      </c>
      <c r="K734" s="25">
        <v>8.32069973811798</v>
      </c>
      <c r="L734" s="26">
        <v>16.214284187083692</v>
      </c>
      <c r="M734" s="2">
        <v>24.534983925201672</v>
      </c>
      <c r="N734" s="25">
        <v>8.16572053423071</v>
      </c>
      <c r="O734" s="26">
        <v>36.68146575577111</v>
      </c>
      <c r="P734" s="26">
        <v>7.994777129108974</v>
      </c>
      <c r="Q734" s="26">
        <v>6.544333710766678</v>
      </c>
      <c r="R734" s="26">
        <v>41.02845109870412</v>
      </c>
      <c r="S734" s="26">
        <v>21.843918715406996</v>
      </c>
      <c r="T734" s="26">
        <v>33.05724446705915</v>
      </c>
      <c r="U734" s="26">
        <v>7.48325520786331</v>
      </c>
      <c r="V734" s="2">
        <v>162.79916296833574</v>
      </c>
      <c r="W734" s="27">
        <v>275.7401948646708</v>
      </c>
      <c r="X734" s="28">
        <v>27.712420297425588</v>
      </c>
      <c r="Y734" s="4">
        <v>303.4526151620964</v>
      </c>
    </row>
    <row r="735" spans="1:25" ht="15">
      <c r="A735" s="36">
        <v>2015</v>
      </c>
      <c r="B735" s="37">
        <v>5</v>
      </c>
      <c r="C735" s="37" t="s">
        <v>145</v>
      </c>
      <c r="D735" s="37" t="s">
        <v>149</v>
      </c>
      <c r="E735" s="34" t="s">
        <v>292</v>
      </c>
      <c r="F735" s="37" t="s">
        <v>147</v>
      </c>
      <c r="G735" s="38" t="s">
        <v>160</v>
      </c>
      <c r="H735" s="25">
        <v>16.81354940223701</v>
      </c>
      <c r="I735" s="26">
        <v>0</v>
      </c>
      <c r="J735" s="2">
        <v>16.81354940223701</v>
      </c>
      <c r="K735" s="25">
        <v>3.1244870160048794</v>
      </c>
      <c r="L735" s="26">
        <v>6.16447541212167</v>
      </c>
      <c r="M735" s="2">
        <v>9.288962428126549</v>
      </c>
      <c r="N735" s="25">
        <v>3.9363706183749114</v>
      </c>
      <c r="O735" s="26">
        <v>18.956541303972106</v>
      </c>
      <c r="P735" s="26">
        <v>6.5414431775384765</v>
      </c>
      <c r="Q735" s="26">
        <v>1.9194033114969327</v>
      </c>
      <c r="R735" s="26">
        <v>14.060814704070925</v>
      </c>
      <c r="S735" s="26">
        <v>11.104895827948955</v>
      </c>
      <c r="T735" s="26">
        <v>16.468869670201904</v>
      </c>
      <c r="U735" s="26">
        <v>2.589597959934512</v>
      </c>
      <c r="V735" s="2">
        <v>75.57793487879448</v>
      </c>
      <c r="W735" s="27">
        <v>101.68044670915805</v>
      </c>
      <c r="X735" s="28">
        <v>10.219080632321502</v>
      </c>
      <c r="Y735" s="4">
        <v>111.89952734147955</v>
      </c>
    </row>
    <row r="736" spans="1:25" ht="15">
      <c r="A736" s="36">
        <v>2015</v>
      </c>
      <c r="B736" s="37">
        <v>5</v>
      </c>
      <c r="C736" s="37" t="s">
        <v>145</v>
      </c>
      <c r="D736" s="37" t="s">
        <v>149</v>
      </c>
      <c r="E736" s="34" t="s">
        <v>293</v>
      </c>
      <c r="F736" s="37" t="s">
        <v>147</v>
      </c>
      <c r="G736" s="38" t="s">
        <v>161</v>
      </c>
      <c r="H736" s="25">
        <v>42.583347113121555</v>
      </c>
      <c r="I736" s="26">
        <v>3.8155229055292352</v>
      </c>
      <c r="J736" s="2">
        <v>46.39887001865079</v>
      </c>
      <c r="K736" s="25">
        <v>5.875064384504439</v>
      </c>
      <c r="L736" s="26">
        <v>9.74126554946436</v>
      </c>
      <c r="M736" s="2">
        <v>15.6163299339688</v>
      </c>
      <c r="N736" s="25">
        <v>4.418499067711883</v>
      </c>
      <c r="O736" s="26">
        <v>26.94227063212686</v>
      </c>
      <c r="P736" s="26">
        <v>4.673343785432425</v>
      </c>
      <c r="Q736" s="26">
        <v>4.0528544038144085</v>
      </c>
      <c r="R736" s="26">
        <v>19.401871458825813</v>
      </c>
      <c r="S736" s="26">
        <v>13.364474132008512</v>
      </c>
      <c r="T736" s="26">
        <v>23.48793346026514</v>
      </c>
      <c r="U736" s="26">
        <v>3.379128084541475</v>
      </c>
      <c r="V736" s="2">
        <v>99.72037278861718</v>
      </c>
      <c r="W736" s="27">
        <v>161.73557274123678</v>
      </c>
      <c r="X736" s="28">
        <v>16.254736360357644</v>
      </c>
      <c r="Y736" s="4">
        <v>177.99030910159442</v>
      </c>
    </row>
    <row r="737" spans="1:25" ht="15">
      <c r="A737" s="36">
        <v>2015</v>
      </c>
      <c r="B737" s="37">
        <v>5</v>
      </c>
      <c r="C737" s="37" t="s">
        <v>145</v>
      </c>
      <c r="D737" s="37" t="s">
        <v>155</v>
      </c>
      <c r="E737" s="34" t="s">
        <v>294</v>
      </c>
      <c r="F737" s="37" t="s">
        <v>147</v>
      </c>
      <c r="G737" s="38" t="s">
        <v>162</v>
      </c>
      <c r="H737" s="25">
        <v>48.56474133393048</v>
      </c>
      <c r="I737" s="26">
        <v>0</v>
      </c>
      <c r="J737" s="2">
        <v>48.56474133393048</v>
      </c>
      <c r="K737" s="25">
        <v>2.170172079504525</v>
      </c>
      <c r="L737" s="26">
        <v>11.99603978602172</v>
      </c>
      <c r="M737" s="2">
        <v>14.166211865526245</v>
      </c>
      <c r="N737" s="25">
        <v>14.285349130358323</v>
      </c>
      <c r="O737" s="26">
        <v>19.973610121494797</v>
      </c>
      <c r="P737" s="26">
        <v>3.457817466391585</v>
      </c>
      <c r="Q737" s="26">
        <v>2.890668616445808</v>
      </c>
      <c r="R737" s="26">
        <v>18.056949174002465</v>
      </c>
      <c r="S737" s="26">
        <v>10.74874226038036</v>
      </c>
      <c r="T737" s="26">
        <v>16.024867508886274</v>
      </c>
      <c r="U737" s="26">
        <v>2.6160699739233255</v>
      </c>
      <c r="V737" s="2">
        <v>88.05407227737633</v>
      </c>
      <c r="W737" s="27">
        <v>150.78502547683306</v>
      </c>
      <c r="X737" s="28">
        <v>15.154185272189604</v>
      </c>
      <c r="Y737" s="4">
        <v>165.93921074902266</v>
      </c>
    </row>
    <row r="738" spans="1:25" ht="15">
      <c r="A738" s="36">
        <v>2015</v>
      </c>
      <c r="B738" s="37">
        <v>5</v>
      </c>
      <c r="C738" s="37" t="s">
        <v>145</v>
      </c>
      <c r="D738" s="37" t="s">
        <v>155</v>
      </c>
      <c r="E738" s="34" t="s">
        <v>295</v>
      </c>
      <c r="F738" s="37" t="s">
        <v>147</v>
      </c>
      <c r="G738" s="38" t="s">
        <v>163</v>
      </c>
      <c r="H738" s="25">
        <v>9.967768947363144</v>
      </c>
      <c r="I738" s="26">
        <v>0.28407605094764676</v>
      </c>
      <c r="J738" s="2">
        <v>10.25184499831079</v>
      </c>
      <c r="K738" s="25">
        <v>6.591066659215178</v>
      </c>
      <c r="L738" s="26">
        <v>39.47011101007415</v>
      </c>
      <c r="M738" s="2">
        <v>46.06117766928933</v>
      </c>
      <c r="N738" s="25">
        <v>4.359184908870093</v>
      </c>
      <c r="O738" s="26">
        <v>31.840258878240487</v>
      </c>
      <c r="P738" s="26">
        <v>2.7278623207143498</v>
      </c>
      <c r="Q738" s="26">
        <v>1.3813919675216662</v>
      </c>
      <c r="R738" s="26">
        <v>10.429259315685858</v>
      </c>
      <c r="S738" s="26">
        <v>9.392292899146861</v>
      </c>
      <c r="T738" s="26">
        <v>10.268468076255969</v>
      </c>
      <c r="U738" s="26">
        <v>1.8600681159006915</v>
      </c>
      <c r="V738" s="2">
        <v>72.25878486201968</v>
      </c>
      <c r="W738" s="27">
        <v>128.5718075296198</v>
      </c>
      <c r="X738" s="28">
        <v>12.921714108965551</v>
      </c>
      <c r="Y738" s="4">
        <v>141.49352163858535</v>
      </c>
    </row>
    <row r="739" spans="1:25" ht="15">
      <c r="A739" s="36">
        <v>2015</v>
      </c>
      <c r="B739" s="37">
        <v>5</v>
      </c>
      <c r="C739" s="37" t="s">
        <v>145</v>
      </c>
      <c r="D739" s="37" t="s">
        <v>155</v>
      </c>
      <c r="E739" s="34" t="s">
        <v>296</v>
      </c>
      <c r="F739" s="37" t="s">
        <v>147</v>
      </c>
      <c r="G739" s="38" t="s">
        <v>164</v>
      </c>
      <c r="H739" s="25">
        <v>17.239606447898968</v>
      </c>
      <c r="I739" s="26">
        <v>0</v>
      </c>
      <c r="J739" s="2">
        <v>17.239606447898968</v>
      </c>
      <c r="K739" s="25">
        <v>41.00553643180006</v>
      </c>
      <c r="L739" s="26">
        <v>25.64116249927499</v>
      </c>
      <c r="M739" s="2">
        <v>66.64669893107505</v>
      </c>
      <c r="N739" s="25">
        <v>2.7386054317538857</v>
      </c>
      <c r="O739" s="26">
        <v>6.4866262396365135</v>
      </c>
      <c r="P739" s="26">
        <v>2.2820792044607066</v>
      </c>
      <c r="Q739" s="26">
        <v>1.3801298343612916</v>
      </c>
      <c r="R739" s="26">
        <v>11.296504789064501</v>
      </c>
      <c r="S739" s="26">
        <v>9.934320055391442</v>
      </c>
      <c r="T739" s="26">
        <v>11.527949064896468</v>
      </c>
      <c r="U739" s="26">
        <v>1.8579684183423897</v>
      </c>
      <c r="V739" s="2">
        <v>47.504181972683085</v>
      </c>
      <c r="W739" s="27">
        <v>131.3904873516571</v>
      </c>
      <c r="X739" s="28">
        <v>13.204996796618014</v>
      </c>
      <c r="Y739" s="4">
        <v>144.59548414827512</v>
      </c>
    </row>
    <row r="740" spans="1:25" ht="15">
      <c r="A740" s="36">
        <v>2015</v>
      </c>
      <c r="B740" s="37">
        <v>5</v>
      </c>
      <c r="C740" s="37" t="s">
        <v>145</v>
      </c>
      <c r="D740" s="37" t="s">
        <v>155</v>
      </c>
      <c r="E740" s="34" t="s">
        <v>297</v>
      </c>
      <c r="F740" s="37" t="s">
        <v>147</v>
      </c>
      <c r="G740" s="38" t="s">
        <v>165</v>
      </c>
      <c r="H740" s="25">
        <v>16.437391364610068</v>
      </c>
      <c r="I740" s="26">
        <v>0</v>
      </c>
      <c r="J740" s="2">
        <v>16.437391364610068</v>
      </c>
      <c r="K740" s="25">
        <v>0.9817093384375867</v>
      </c>
      <c r="L740" s="26">
        <v>7.707182777893258</v>
      </c>
      <c r="M740" s="2">
        <v>8.688892116330845</v>
      </c>
      <c r="N740" s="25">
        <v>3.987871005153206</v>
      </c>
      <c r="O740" s="26">
        <v>6.985024042496456</v>
      </c>
      <c r="P740" s="26">
        <v>2.738271867375544</v>
      </c>
      <c r="Q740" s="26">
        <v>2.0382510656875423</v>
      </c>
      <c r="R740" s="26">
        <v>12.267951266767456</v>
      </c>
      <c r="S740" s="26">
        <v>6.581713714953977</v>
      </c>
      <c r="T740" s="26">
        <v>13.061338110851139</v>
      </c>
      <c r="U740" s="26">
        <v>1.4868855530587042</v>
      </c>
      <c r="V740" s="2">
        <v>49.14730552427484</v>
      </c>
      <c r="W740" s="27">
        <v>74.27358900521575</v>
      </c>
      <c r="X740" s="28">
        <v>7.464638660358348</v>
      </c>
      <c r="Y740" s="4">
        <v>81.7382276655741</v>
      </c>
    </row>
    <row r="741" spans="1:25" ht="15">
      <c r="A741" s="36">
        <v>2015</v>
      </c>
      <c r="B741" s="37">
        <v>5</v>
      </c>
      <c r="C741" s="37" t="s">
        <v>145</v>
      </c>
      <c r="D741" s="37" t="s">
        <v>153</v>
      </c>
      <c r="E741" s="34" t="s">
        <v>298</v>
      </c>
      <c r="F741" s="37" t="s">
        <v>147</v>
      </c>
      <c r="G741" s="38" t="s">
        <v>166</v>
      </c>
      <c r="H741" s="25">
        <v>57.14834905514255</v>
      </c>
      <c r="I741" s="26">
        <v>1.7204366584166806</v>
      </c>
      <c r="J741" s="2">
        <v>58.868785713559234</v>
      </c>
      <c r="K741" s="25">
        <v>2.9033925297061676</v>
      </c>
      <c r="L741" s="26">
        <v>12.22839838327859</v>
      </c>
      <c r="M741" s="2">
        <v>15.131790912984757</v>
      </c>
      <c r="N741" s="25">
        <v>5.372825134478823</v>
      </c>
      <c r="O741" s="26">
        <v>28.259094727972855</v>
      </c>
      <c r="P741" s="26">
        <v>4.115065420899505</v>
      </c>
      <c r="Q741" s="26">
        <v>3.7298190191767318</v>
      </c>
      <c r="R741" s="26">
        <v>18.356723693225415</v>
      </c>
      <c r="S741" s="26">
        <v>12.388955313547818</v>
      </c>
      <c r="T741" s="26">
        <v>21.46338573362674</v>
      </c>
      <c r="U741" s="26">
        <v>4.24083285617171</v>
      </c>
      <c r="V741" s="2">
        <v>97.92669970321121</v>
      </c>
      <c r="W741" s="27">
        <v>171.92727632975522</v>
      </c>
      <c r="X741" s="28">
        <v>17.279022169238598</v>
      </c>
      <c r="Y741" s="4">
        <v>189.20629849899382</v>
      </c>
    </row>
    <row r="742" spans="1:25" ht="15">
      <c r="A742" s="36">
        <v>2015</v>
      </c>
      <c r="B742" s="37">
        <v>5</v>
      </c>
      <c r="C742" s="37" t="s">
        <v>145</v>
      </c>
      <c r="D742" s="37" t="s">
        <v>155</v>
      </c>
      <c r="E742" s="34" t="s">
        <v>299</v>
      </c>
      <c r="F742" s="37" t="s">
        <v>147</v>
      </c>
      <c r="G742" s="38" t="s">
        <v>167</v>
      </c>
      <c r="H742" s="25">
        <v>71.43158774420515</v>
      </c>
      <c r="I742" s="26">
        <v>0</v>
      </c>
      <c r="J742" s="2">
        <v>71.43158774420515</v>
      </c>
      <c r="K742" s="25">
        <v>13.129962765591824</v>
      </c>
      <c r="L742" s="26">
        <v>9.846603861393362</v>
      </c>
      <c r="M742" s="2">
        <v>22.976566626985186</v>
      </c>
      <c r="N742" s="25">
        <v>6.1613817876962536</v>
      </c>
      <c r="O742" s="26">
        <v>34.78762589057412</v>
      </c>
      <c r="P742" s="26">
        <v>7.043885304104763</v>
      </c>
      <c r="Q742" s="26">
        <v>6.686231336440857</v>
      </c>
      <c r="R742" s="26">
        <v>42.09064334944645</v>
      </c>
      <c r="S742" s="26">
        <v>19.459672039548</v>
      </c>
      <c r="T742" s="26">
        <v>33.2355340198469</v>
      </c>
      <c r="U742" s="26">
        <v>7.111250038638597</v>
      </c>
      <c r="V742" s="2">
        <v>156.57622025526263</v>
      </c>
      <c r="W742" s="27">
        <v>250.98437462645296</v>
      </c>
      <c r="X742" s="28">
        <v>25.224412735198065</v>
      </c>
      <c r="Y742" s="4">
        <v>276.20878736165105</v>
      </c>
    </row>
    <row r="743" spans="1:25" ht="15">
      <c r="A743" s="36">
        <v>2015</v>
      </c>
      <c r="B743" s="37">
        <v>5</v>
      </c>
      <c r="C743" s="37" t="s">
        <v>145</v>
      </c>
      <c r="D743" s="37" t="s">
        <v>155</v>
      </c>
      <c r="E743" s="34" t="s">
        <v>300</v>
      </c>
      <c r="F743" s="37" t="s">
        <v>147</v>
      </c>
      <c r="G743" s="38" t="s">
        <v>168</v>
      </c>
      <c r="H743" s="25">
        <v>52.61078417957425</v>
      </c>
      <c r="I743" s="26">
        <v>1.7658445242494523</v>
      </c>
      <c r="J743" s="2">
        <v>54.376628703823705</v>
      </c>
      <c r="K743" s="25">
        <v>3.675135924361965</v>
      </c>
      <c r="L743" s="26">
        <v>12.988227264195963</v>
      </c>
      <c r="M743" s="2">
        <v>16.663363188557927</v>
      </c>
      <c r="N743" s="25">
        <v>5.616493354619445</v>
      </c>
      <c r="O743" s="26">
        <v>19.39404954177724</v>
      </c>
      <c r="P743" s="26">
        <v>4.842006433232745</v>
      </c>
      <c r="Q743" s="26">
        <v>4.129584526565886</v>
      </c>
      <c r="R743" s="26">
        <v>28.024567480764112</v>
      </c>
      <c r="S743" s="26">
        <v>13.27109778077446</v>
      </c>
      <c r="T743" s="26">
        <v>25.049037922400068</v>
      </c>
      <c r="U743" s="26">
        <v>4.012314468822581</v>
      </c>
      <c r="V743" s="2">
        <v>104.33914916927668</v>
      </c>
      <c r="W743" s="27">
        <v>175.37914106165832</v>
      </c>
      <c r="X743" s="28">
        <v>17.625941228411897</v>
      </c>
      <c r="Y743" s="4">
        <v>193.00508229007022</v>
      </c>
    </row>
    <row r="744" spans="1:25" ht="15">
      <c r="A744" s="36">
        <v>2015</v>
      </c>
      <c r="B744" s="37">
        <v>5</v>
      </c>
      <c r="C744" s="37" t="s">
        <v>145</v>
      </c>
      <c r="D744" s="37" t="s">
        <v>155</v>
      </c>
      <c r="E744" s="34" t="s">
        <v>301</v>
      </c>
      <c r="F744" s="37" t="s">
        <v>147</v>
      </c>
      <c r="G744" s="38" t="s">
        <v>169</v>
      </c>
      <c r="H744" s="25">
        <v>29.28053633630543</v>
      </c>
      <c r="I744" s="26">
        <v>0</v>
      </c>
      <c r="J744" s="2">
        <v>29.28053633630543</v>
      </c>
      <c r="K744" s="25">
        <v>1.1604847680193295</v>
      </c>
      <c r="L744" s="26">
        <v>6.086559067143849</v>
      </c>
      <c r="M744" s="2">
        <v>7.247043835163178</v>
      </c>
      <c r="N744" s="25">
        <v>2.2392084129856755</v>
      </c>
      <c r="O744" s="26">
        <v>11.3117519700581</v>
      </c>
      <c r="P744" s="26">
        <v>2.2013577635585104</v>
      </c>
      <c r="Q744" s="26">
        <v>1.6311142537611434</v>
      </c>
      <c r="R744" s="26">
        <v>9.234395400001786</v>
      </c>
      <c r="S744" s="26">
        <v>6.523827976149533</v>
      </c>
      <c r="T744" s="26">
        <v>11.341272573511027</v>
      </c>
      <c r="U744" s="26">
        <v>1.53234679151414</v>
      </c>
      <c r="V744" s="2">
        <v>46.01527410970277</v>
      </c>
      <c r="W744" s="27">
        <v>82.54285428117137</v>
      </c>
      <c r="X744" s="28">
        <v>8.295715718276762</v>
      </c>
      <c r="Y744" s="4">
        <v>90.83856999944814</v>
      </c>
    </row>
    <row r="745" spans="1:25" ht="15">
      <c r="A745" s="36">
        <v>2015</v>
      </c>
      <c r="B745" s="37">
        <v>5</v>
      </c>
      <c r="C745" s="37" t="s">
        <v>145</v>
      </c>
      <c r="D745" s="37" t="s">
        <v>146</v>
      </c>
      <c r="E745" s="34" t="s">
        <v>302</v>
      </c>
      <c r="F745" s="37" t="s">
        <v>147</v>
      </c>
      <c r="G745" s="38" t="s">
        <v>170</v>
      </c>
      <c r="H745" s="25">
        <v>19.677336526228405</v>
      </c>
      <c r="I745" s="26">
        <v>1.8525977057218022</v>
      </c>
      <c r="J745" s="2">
        <v>21.529934231950207</v>
      </c>
      <c r="K745" s="25">
        <v>3.2439935200963808</v>
      </c>
      <c r="L745" s="26">
        <v>5.0159035645854795</v>
      </c>
      <c r="M745" s="2">
        <v>8.25989708468186</v>
      </c>
      <c r="N745" s="25">
        <v>3.510341504842995</v>
      </c>
      <c r="O745" s="26">
        <v>17.507903503722765</v>
      </c>
      <c r="P745" s="26">
        <v>2.4809761480600585</v>
      </c>
      <c r="Q745" s="26">
        <v>1.6904654985853482</v>
      </c>
      <c r="R745" s="26">
        <v>15.066876396721572</v>
      </c>
      <c r="S745" s="26">
        <v>8.223517510110918</v>
      </c>
      <c r="T745" s="26">
        <v>14.352889868591218</v>
      </c>
      <c r="U745" s="26">
        <v>2.6175767202636817</v>
      </c>
      <c r="V745" s="2">
        <v>65.45054568324883</v>
      </c>
      <c r="W745" s="27">
        <v>95.24037699988091</v>
      </c>
      <c r="X745" s="28">
        <v>9.571841217167172</v>
      </c>
      <c r="Y745" s="4">
        <v>104.81221821704808</v>
      </c>
    </row>
    <row r="746" spans="1:25" ht="15">
      <c r="A746" s="36">
        <v>2015</v>
      </c>
      <c r="B746" s="37">
        <v>5</v>
      </c>
      <c r="C746" s="37" t="s">
        <v>145</v>
      </c>
      <c r="D746" s="37" t="s">
        <v>153</v>
      </c>
      <c r="E746" s="34" t="s">
        <v>303</v>
      </c>
      <c r="F746" s="37" t="s">
        <v>147</v>
      </c>
      <c r="G746" s="38" t="s">
        <v>171</v>
      </c>
      <c r="H746" s="25">
        <v>120.98073594718325</v>
      </c>
      <c r="I746" s="26">
        <v>8.322331712807696</v>
      </c>
      <c r="J746" s="2">
        <v>129.30306765999094</v>
      </c>
      <c r="K746" s="25">
        <v>21.3344813202142</v>
      </c>
      <c r="L746" s="26">
        <v>15.825338891507396</v>
      </c>
      <c r="M746" s="2">
        <v>37.159820211721595</v>
      </c>
      <c r="N746" s="25">
        <v>9.127221502817807</v>
      </c>
      <c r="O746" s="26">
        <v>35.607079712447906</v>
      </c>
      <c r="P746" s="26">
        <v>8.508225409593123</v>
      </c>
      <c r="Q746" s="26">
        <v>8.31244949123015</v>
      </c>
      <c r="R746" s="26">
        <v>35.30687487865477</v>
      </c>
      <c r="S746" s="26">
        <v>25.683441244165795</v>
      </c>
      <c r="T746" s="26">
        <v>48.43084448632439</v>
      </c>
      <c r="U746" s="26">
        <v>7.573084038707324</v>
      </c>
      <c r="V746" s="2">
        <v>178.54921676018995</v>
      </c>
      <c r="W746" s="27">
        <v>345.0121046319025</v>
      </c>
      <c r="X746" s="28">
        <v>34.67438049909015</v>
      </c>
      <c r="Y746" s="4">
        <v>379.68648513099265</v>
      </c>
    </row>
    <row r="747" spans="1:25" ht="15">
      <c r="A747" s="36">
        <v>2015</v>
      </c>
      <c r="B747" s="37">
        <v>5</v>
      </c>
      <c r="C747" s="37" t="s">
        <v>145</v>
      </c>
      <c r="D747" s="37" t="s">
        <v>155</v>
      </c>
      <c r="E747" s="34" t="s">
        <v>304</v>
      </c>
      <c r="F747" s="37" t="s">
        <v>147</v>
      </c>
      <c r="G747" s="38" t="s">
        <v>172</v>
      </c>
      <c r="H747" s="25">
        <v>22.451942271669033</v>
      </c>
      <c r="I747" s="26">
        <v>1.225576245312201</v>
      </c>
      <c r="J747" s="2">
        <v>23.677518516981234</v>
      </c>
      <c r="K747" s="25">
        <v>1.97765967281967</v>
      </c>
      <c r="L747" s="26">
        <v>4.490672257229486</v>
      </c>
      <c r="M747" s="2">
        <v>6.468331930049156</v>
      </c>
      <c r="N747" s="25">
        <v>1.817277883205958</v>
      </c>
      <c r="O747" s="26">
        <v>7.947758569135839</v>
      </c>
      <c r="P747" s="26">
        <v>2.1321422851644556</v>
      </c>
      <c r="Q747" s="26">
        <v>1.5677748988547813</v>
      </c>
      <c r="R747" s="26">
        <v>11.269460832329274</v>
      </c>
      <c r="S747" s="26">
        <v>5.950602527324561</v>
      </c>
      <c r="T747" s="26">
        <v>10.687936555784052</v>
      </c>
      <c r="U747" s="26">
        <v>2.029236841074037</v>
      </c>
      <c r="V747" s="2">
        <v>43.40218941963109</v>
      </c>
      <c r="W747" s="27">
        <v>73.54803986666148</v>
      </c>
      <c r="X747" s="28">
        <v>7.391719563496758</v>
      </c>
      <c r="Y747" s="4">
        <v>80.93975943015825</v>
      </c>
    </row>
    <row r="748" spans="1:25" ht="15">
      <c r="A748" s="36">
        <v>2015</v>
      </c>
      <c r="B748" s="37">
        <v>5</v>
      </c>
      <c r="C748" s="37" t="s">
        <v>145</v>
      </c>
      <c r="D748" s="37" t="s">
        <v>146</v>
      </c>
      <c r="E748" s="34" t="s">
        <v>305</v>
      </c>
      <c r="F748" s="37" t="s">
        <v>147</v>
      </c>
      <c r="G748" s="38" t="s">
        <v>173</v>
      </c>
      <c r="H748" s="25">
        <v>30.905934742369496</v>
      </c>
      <c r="I748" s="26">
        <v>2.145776207120818</v>
      </c>
      <c r="J748" s="2">
        <v>33.051710949490314</v>
      </c>
      <c r="K748" s="25">
        <v>5.338154377540864</v>
      </c>
      <c r="L748" s="26">
        <v>8.386140083138336</v>
      </c>
      <c r="M748" s="2">
        <v>13.7242944606792</v>
      </c>
      <c r="N748" s="25">
        <v>6.521226754410857</v>
      </c>
      <c r="O748" s="26">
        <v>20.82649907556614</v>
      </c>
      <c r="P748" s="26">
        <v>4.658443842644635</v>
      </c>
      <c r="Q748" s="26">
        <v>2.8821654924587787</v>
      </c>
      <c r="R748" s="26">
        <v>24.87355354435232</v>
      </c>
      <c r="S748" s="26">
        <v>12.427825321937839</v>
      </c>
      <c r="T748" s="26">
        <v>19.86146257649699</v>
      </c>
      <c r="U748" s="26">
        <v>3.4220552539157185</v>
      </c>
      <c r="V748" s="2">
        <v>95.473229720911</v>
      </c>
      <c r="W748" s="27">
        <v>142.24923513108052</v>
      </c>
      <c r="X748" s="28">
        <v>14.296321941795554</v>
      </c>
      <c r="Y748" s="4">
        <v>156.54555707287608</v>
      </c>
    </row>
    <row r="749" spans="1:25" ht="15">
      <c r="A749" s="36">
        <v>2015</v>
      </c>
      <c r="B749" s="37">
        <v>5</v>
      </c>
      <c r="C749" s="37" t="s">
        <v>174</v>
      </c>
      <c r="D749" s="37" t="s">
        <v>175</v>
      </c>
      <c r="E749" s="34" t="s">
        <v>306</v>
      </c>
      <c r="F749" s="37" t="s">
        <v>176</v>
      </c>
      <c r="G749" s="38" t="s">
        <v>177</v>
      </c>
      <c r="H749" s="25">
        <v>442.4527784941548</v>
      </c>
      <c r="I749" s="26">
        <v>16.688448968278863</v>
      </c>
      <c r="J749" s="2">
        <v>459.1412274624337</v>
      </c>
      <c r="K749" s="25">
        <v>52.14740037552264</v>
      </c>
      <c r="L749" s="26">
        <v>110.42500158481127</v>
      </c>
      <c r="M749" s="2">
        <v>162.5724019603339</v>
      </c>
      <c r="N749" s="25">
        <v>70.19441612297955</v>
      </c>
      <c r="O749" s="26">
        <v>458.88088839410074</v>
      </c>
      <c r="P749" s="26">
        <v>62.79659591343192</v>
      </c>
      <c r="Q749" s="26">
        <v>51.77664094260664</v>
      </c>
      <c r="R749" s="26">
        <v>116.93843828507045</v>
      </c>
      <c r="S749" s="26">
        <v>173.10802738863833</v>
      </c>
      <c r="T749" s="26">
        <v>259.9111921585956</v>
      </c>
      <c r="U749" s="26">
        <v>31.061455302188797</v>
      </c>
      <c r="V749" s="2">
        <v>1224.6676270459145</v>
      </c>
      <c r="W749" s="27">
        <v>1846.381256468682</v>
      </c>
      <c r="X749" s="28">
        <v>185.5648702840469</v>
      </c>
      <c r="Y749" s="4">
        <v>2031.946126752729</v>
      </c>
    </row>
    <row r="750" spans="1:25" ht="15">
      <c r="A750" s="36">
        <v>2015</v>
      </c>
      <c r="B750" s="37">
        <v>5</v>
      </c>
      <c r="C750" s="37" t="s">
        <v>174</v>
      </c>
      <c r="D750" s="37" t="s">
        <v>178</v>
      </c>
      <c r="E750" s="34" t="s">
        <v>307</v>
      </c>
      <c r="F750" s="37" t="s">
        <v>176</v>
      </c>
      <c r="G750" s="38" t="s">
        <v>179</v>
      </c>
      <c r="H750" s="25">
        <v>48.07807049092404</v>
      </c>
      <c r="I750" s="26">
        <v>0</v>
      </c>
      <c r="J750" s="2">
        <v>48.07807049092404</v>
      </c>
      <c r="K750" s="25">
        <v>1.9348749186855434</v>
      </c>
      <c r="L750" s="26">
        <v>19.933091650482428</v>
      </c>
      <c r="M750" s="2">
        <v>21.867966569167972</v>
      </c>
      <c r="N750" s="25">
        <v>9.132780069193014</v>
      </c>
      <c r="O750" s="26">
        <v>24.951103656383907</v>
      </c>
      <c r="P750" s="26">
        <v>10.103994314602545</v>
      </c>
      <c r="Q750" s="26">
        <v>7.4590133533977525</v>
      </c>
      <c r="R750" s="26">
        <v>24.251759554414512</v>
      </c>
      <c r="S750" s="26">
        <v>24.64753972877592</v>
      </c>
      <c r="T750" s="26">
        <v>66.02264488361448</v>
      </c>
      <c r="U750" s="26">
        <v>8.365254139881568</v>
      </c>
      <c r="V750" s="2">
        <v>174.9340857775773</v>
      </c>
      <c r="W750" s="27">
        <v>244.88012283766932</v>
      </c>
      <c r="X750" s="28">
        <v>24.610923731146197</v>
      </c>
      <c r="Y750" s="4">
        <v>269.49104656881553</v>
      </c>
    </row>
    <row r="751" spans="1:25" ht="15">
      <c r="A751" s="36">
        <v>2015</v>
      </c>
      <c r="B751" s="37">
        <v>5</v>
      </c>
      <c r="C751" s="37" t="s">
        <v>174</v>
      </c>
      <c r="D751" s="37" t="s">
        <v>175</v>
      </c>
      <c r="E751" s="34" t="s">
        <v>308</v>
      </c>
      <c r="F751" s="37" t="s">
        <v>176</v>
      </c>
      <c r="G751" s="38" t="s">
        <v>180</v>
      </c>
      <c r="H751" s="25">
        <v>599.7034626269319</v>
      </c>
      <c r="I751" s="26">
        <v>16.94681157488776</v>
      </c>
      <c r="J751" s="2">
        <v>616.6502742018197</v>
      </c>
      <c r="K751" s="25">
        <v>24.472288942463326</v>
      </c>
      <c r="L751" s="26">
        <v>63.61885401556536</v>
      </c>
      <c r="M751" s="2">
        <v>88.09114295802868</v>
      </c>
      <c r="N751" s="25">
        <v>21.69714755818052</v>
      </c>
      <c r="O751" s="26">
        <v>113.47034008171748</v>
      </c>
      <c r="P751" s="26">
        <v>12.971139069224149</v>
      </c>
      <c r="Q751" s="26">
        <v>9.092082061390958</v>
      </c>
      <c r="R751" s="26">
        <v>34.944915784381756</v>
      </c>
      <c r="S751" s="26">
        <v>49.84771204951032</v>
      </c>
      <c r="T751" s="26">
        <v>63.10272495232824</v>
      </c>
      <c r="U751" s="26">
        <v>9.856312829204501</v>
      </c>
      <c r="V751" s="2">
        <v>314.9823673228374</v>
      </c>
      <c r="W751" s="27">
        <v>1019.7237844826858</v>
      </c>
      <c r="X751" s="28">
        <v>102.48420234251317</v>
      </c>
      <c r="Y751" s="4">
        <v>1122.207986825199</v>
      </c>
    </row>
    <row r="752" spans="1:25" ht="15">
      <c r="A752" s="36">
        <v>2015</v>
      </c>
      <c r="B752" s="37">
        <v>5</v>
      </c>
      <c r="C752" s="37" t="s">
        <v>174</v>
      </c>
      <c r="D752" s="37" t="s">
        <v>175</v>
      </c>
      <c r="E752" s="34" t="s">
        <v>309</v>
      </c>
      <c r="F752" s="37" t="s">
        <v>176</v>
      </c>
      <c r="G752" s="38" t="s">
        <v>181</v>
      </c>
      <c r="H752" s="25">
        <v>261.2320285116324</v>
      </c>
      <c r="I752" s="26">
        <v>0</v>
      </c>
      <c r="J752" s="2">
        <v>261.2320285116324</v>
      </c>
      <c r="K752" s="25">
        <v>24.129872445776</v>
      </c>
      <c r="L752" s="26">
        <v>41.98118656300022</v>
      </c>
      <c r="M752" s="2">
        <v>66.11105900877622</v>
      </c>
      <c r="N752" s="25">
        <v>20.97538549870701</v>
      </c>
      <c r="O752" s="26">
        <v>137.05830518739876</v>
      </c>
      <c r="P752" s="26">
        <v>20.37752687815898</v>
      </c>
      <c r="Q752" s="26">
        <v>17.64061649200777</v>
      </c>
      <c r="R752" s="26">
        <v>48.41240625495725</v>
      </c>
      <c r="S752" s="26">
        <v>56.08369199208177</v>
      </c>
      <c r="T752" s="26">
        <v>87.19454844084774</v>
      </c>
      <c r="U752" s="26">
        <v>12.32401583494075</v>
      </c>
      <c r="V752" s="2">
        <v>400.06648760809054</v>
      </c>
      <c r="W752" s="27">
        <v>727.4095751284992</v>
      </c>
      <c r="X752" s="28">
        <v>73.10606226979468</v>
      </c>
      <c r="Y752" s="4">
        <v>800.5156373982938</v>
      </c>
    </row>
    <row r="753" spans="1:25" ht="15">
      <c r="A753" s="36">
        <v>2015</v>
      </c>
      <c r="B753" s="37">
        <v>5</v>
      </c>
      <c r="C753" s="37" t="s">
        <v>174</v>
      </c>
      <c r="D753" s="37" t="s">
        <v>182</v>
      </c>
      <c r="E753" s="34" t="s">
        <v>310</v>
      </c>
      <c r="F753" s="37" t="s">
        <v>176</v>
      </c>
      <c r="G753" s="38" t="s">
        <v>183</v>
      </c>
      <c r="H753" s="25">
        <v>3.2652510160656294</v>
      </c>
      <c r="I753" s="26">
        <v>0</v>
      </c>
      <c r="J753" s="2">
        <v>3.2652510160656294</v>
      </c>
      <c r="K753" s="25">
        <v>0.5879766201963129</v>
      </c>
      <c r="L753" s="26">
        <v>2.247542723922069</v>
      </c>
      <c r="M753" s="2">
        <v>2.835519344118382</v>
      </c>
      <c r="N753" s="25">
        <v>1.63290825448628</v>
      </c>
      <c r="O753" s="26">
        <v>1.9548199462402045</v>
      </c>
      <c r="P753" s="26">
        <v>2.5507147857182737</v>
      </c>
      <c r="Q753" s="26">
        <v>0.9016072731604032</v>
      </c>
      <c r="R753" s="26">
        <v>-0.07235983561399312</v>
      </c>
      <c r="S753" s="26">
        <v>5.216455254704161</v>
      </c>
      <c r="T753" s="26">
        <v>14.562322080299177</v>
      </c>
      <c r="U753" s="26">
        <v>1.0442495861287204</v>
      </c>
      <c r="V753" s="2">
        <v>27.79071672194985</v>
      </c>
      <c r="W753" s="27">
        <v>33.891487082133864</v>
      </c>
      <c r="X753" s="28">
        <v>3.406159699789205</v>
      </c>
      <c r="Y753" s="4">
        <v>37.29764678192307</v>
      </c>
    </row>
    <row r="754" spans="1:25" ht="15">
      <c r="A754" s="36">
        <v>2015</v>
      </c>
      <c r="B754" s="37">
        <v>5</v>
      </c>
      <c r="C754" s="37" t="s">
        <v>174</v>
      </c>
      <c r="D754" s="37" t="s">
        <v>175</v>
      </c>
      <c r="E754" s="34" t="s">
        <v>311</v>
      </c>
      <c r="F754" s="37" t="s">
        <v>176</v>
      </c>
      <c r="G754" s="38" t="s">
        <v>184</v>
      </c>
      <c r="H754" s="25">
        <v>26.69436562244094</v>
      </c>
      <c r="I754" s="26">
        <v>1.759478066472827</v>
      </c>
      <c r="J754" s="2">
        <v>28.453843688913768</v>
      </c>
      <c r="K754" s="25">
        <v>0.8939179508999844</v>
      </c>
      <c r="L754" s="26">
        <v>9.59082944988654</v>
      </c>
      <c r="M754" s="2">
        <v>10.484747400786524</v>
      </c>
      <c r="N754" s="25">
        <v>6.155736358954877</v>
      </c>
      <c r="O754" s="26">
        <v>15.96132291542035</v>
      </c>
      <c r="P754" s="26">
        <v>3.8229654760809075</v>
      </c>
      <c r="Q754" s="26">
        <v>3.0788993460679386</v>
      </c>
      <c r="R754" s="26">
        <v>9.800404598123597</v>
      </c>
      <c r="S754" s="26">
        <v>11.375343423995378</v>
      </c>
      <c r="T754" s="26">
        <v>31.47379998345631</v>
      </c>
      <c r="U754" s="26">
        <v>2.225287308641195</v>
      </c>
      <c r="V754" s="2">
        <v>83.893757529524</v>
      </c>
      <c r="W754" s="27">
        <v>122.83234861922429</v>
      </c>
      <c r="X754" s="28">
        <v>12.344887475667425</v>
      </c>
      <c r="Y754" s="4">
        <v>135.17723609489173</v>
      </c>
    </row>
    <row r="755" spans="1:25" ht="15">
      <c r="A755" s="36">
        <v>2015</v>
      </c>
      <c r="B755" s="37">
        <v>5</v>
      </c>
      <c r="C755" s="37" t="s">
        <v>174</v>
      </c>
      <c r="D755" s="37" t="s">
        <v>178</v>
      </c>
      <c r="E755" s="34" t="s">
        <v>312</v>
      </c>
      <c r="F755" s="37" t="s">
        <v>176</v>
      </c>
      <c r="G755" s="38" t="s">
        <v>185</v>
      </c>
      <c r="H755" s="25">
        <v>66.52235085558603</v>
      </c>
      <c r="I755" s="26">
        <v>0</v>
      </c>
      <c r="J755" s="2">
        <v>66.52235085558603</v>
      </c>
      <c r="K755" s="25">
        <v>1.5711879106141846</v>
      </c>
      <c r="L755" s="26">
        <v>32.25779172124777</v>
      </c>
      <c r="M755" s="2">
        <v>33.828979631861955</v>
      </c>
      <c r="N755" s="25">
        <v>23.32162391061024</v>
      </c>
      <c r="O755" s="26">
        <v>69.13475460909362</v>
      </c>
      <c r="P755" s="26">
        <v>13.156557255388234</v>
      </c>
      <c r="Q755" s="26">
        <v>9.296761292501312</v>
      </c>
      <c r="R755" s="26">
        <v>27.592339923652695</v>
      </c>
      <c r="S755" s="26">
        <v>37.596435564536314</v>
      </c>
      <c r="T755" s="26">
        <v>86.82907036482467</v>
      </c>
      <c r="U755" s="26">
        <v>9.09564291723101</v>
      </c>
      <c r="V755" s="2">
        <v>276.0231796483505</v>
      </c>
      <c r="W755" s="27">
        <v>376.37451013579846</v>
      </c>
      <c r="X755" s="28">
        <v>37.82636279298208</v>
      </c>
      <c r="Y755" s="4">
        <v>414.20087292878054</v>
      </c>
    </row>
    <row r="756" spans="1:25" ht="15">
      <c r="A756" s="36">
        <v>2015</v>
      </c>
      <c r="B756" s="37">
        <v>5</v>
      </c>
      <c r="C756" s="37" t="s">
        <v>174</v>
      </c>
      <c r="D756" s="37" t="s">
        <v>178</v>
      </c>
      <c r="E756" s="34" t="s">
        <v>313</v>
      </c>
      <c r="F756" s="37" t="s">
        <v>176</v>
      </c>
      <c r="G756" s="38" t="s">
        <v>186</v>
      </c>
      <c r="H756" s="25">
        <v>45.90165364091039</v>
      </c>
      <c r="I756" s="26">
        <v>0</v>
      </c>
      <c r="J756" s="2">
        <v>45.90165364091039</v>
      </c>
      <c r="K756" s="25">
        <v>0.9612115366862591</v>
      </c>
      <c r="L756" s="26">
        <v>13.415852273622251</v>
      </c>
      <c r="M756" s="2">
        <v>14.37706381030851</v>
      </c>
      <c r="N756" s="25">
        <v>8.511926671819074</v>
      </c>
      <c r="O756" s="26">
        <v>20.126080529847815</v>
      </c>
      <c r="P756" s="26">
        <v>5.54954914406024</v>
      </c>
      <c r="Q756" s="26">
        <v>4.112179732246254</v>
      </c>
      <c r="R756" s="26">
        <v>12.97630234649065</v>
      </c>
      <c r="S756" s="26">
        <v>14.711434794770105</v>
      </c>
      <c r="T756" s="26">
        <v>37.17453957652002</v>
      </c>
      <c r="U756" s="26">
        <v>3.1125287891973614</v>
      </c>
      <c r="V756" s="2">
        <v>106.27453920187287</v>
      </c>
      <c r="W756" s="27">
        <v>166.55325665309175</v>
      </c>
      <c r="X756" s="28">
        <v>16.738922874392387</v>
      </c>
      <c r="Y756" s="4">
        <v>183.29217952748414</v>
      </c>
    </row>
    <row r="757" spans="1:25" ht="15">
      <c r="A757" s="36">
        <v>2015</v>
      </c>
      <c r="B757" s="37">
        <v>5</v>
      </c>
      <c r="C757" s="37" t="s">
        <v>174</v>
      </c>
      <c r="D757" s="37" t="s">
        <v>178</v>
      </c>
      <c r="E757" s="34" t="s">
        <v>314</v>
      </c>
      <c r="F757" s="37" t="s">
        <v>176</v>
      </c>
      <c r="G757" s="38" t="s">
        <v>187</v>
      </c>
      <c r="H757" s="25">
        <v>50.81387710403162</v>
      </c>
      <c r="I757" s="26">
        <v>0</v>
      </c>
      <c r="J757" s="2">
        <v>50.81387710403162</v>
      </c>
      <c r="K757" s="25">
        <v>21.151848224544942</v>
      </c>
      <c r="L757" s="26">
        <v>0</v>
      </c>
      <c r="M757" s="2">
        <v>21.151848224544942</v>
      </c>
      <c r="N757" s="25">
        <v>5.033874031335865</v>
      </c>
      <c r="O757" s="26">
        <v>34.97292030842464</v>
      </c>
      <c r="P757" s="26">
        <v>10.267889621194751</v>
      </c>
      <c r="Q757" s="26">
        <v>7.556692033299419</v>
      </c>
      <c r="R757" s="26">
        <v>22.479264535823155</v>
      </c>
      <c r="S757" s="26">
        <v>25.991897981183286</v>
      </c>
      <c r="T757" s="26">
        <v>63.019310611065805</v>
      </c>
      <c r="U757" s="26">
        <v>5.365245997806551</v>
      </c>
      <c r="V757" s="2">
        <v>174.6870912029857</v>
      </c>
      <c r="W757" s="27">
        <v>246.65281653156225</v>
      </c>
      <c r="X757" s="28">
        <v>24.789082856347353</v>
      </c>
      <c r="Y757" s="4">
        <v>271.4418993879096</v>
      </c>
    </row>
    <row r="758" spans="1:25" ht="15">
      <c r="A758" s="36">
        <v>2015</v>
      </c>
      <c r="B758" s="37">
        <v>5</v>
      </c>
      <c r="C758" s="37" t="s">
        <v>174</v>
      </c>
      <c r="D758" s="37" t="s">
        <v>175</v>
      </c>
      <c r="E758" s="34" t="s">
        <v>315</v>
      </c>
      <c r="F758" s="37" t="s">
        <v>176</v>
      </c>
      <c r="G758" s="38" t="s">
        <v>188</v>
      </c>
      <c r="H758" s="25">
        <v>695.2163212290234</v>
      </c>
      <c r="I758" s="26">
        <v>28.973216251479812</v>
      </c>
      <c r="J758" s="2">
        <v>724.1895374805032</v>
      </c>
      <c r="K758" s="25">
        <v>17.665542990541255</v>
      </c>
      <c r="L758" s="26">
        <v>149.0788882855045</v>
      </c>
      <c r="M758" s="2">
        <v>166.74443127604576</v>
      </c>
      <c r="N758" s="25">
        <v>61.98570602908062</v>
      </c>
      <c r="O758" s="26">
        <v>202.31671416124377</v>
      </c>
      <c r="P758" s="26">
        <v>56.30853989470157</v>
      </c>
      <c r="Q758" s="26">
        <v>35.17379692398592</v>
      </c>
      <c r="R758" s="26">
        <v>100.55666472872181</v>
      </c>
      <c r="S758" s="26">
        <v>158.4017975911133</v>
      </c>
      <c r="T758" s="26">
        <v>366.06061629541927</v>
      </c>
      <c r="U758" s="26">
        <v>29.12222290181591</v>
      </c>
      <c r="V758" s="2">
        <v>1009.9260358797062</v>
      </c>
      <c r="W758" s="27">
        <v>1900.860004636255</v>
      </c>
      <c r="X758" s="28">
        <v>191.04008877298148</v>
      </c>
      <c r="Y758" s="4">
        <v>2091.9000934092364</v>
      </c>
    </row>
    <row r="759" spans="1:25" ht="15" thickBot="1">
      <c r="A759" s="39">
        <v>2015</v>
      </c>
      <c r="B759" s="40">
        <v>5</v>
      </c>
      <c r="C759" s="40" t="s">
        <v>174</v>
      </c>
      <c r="D759" s="40" t="s">
        <v>182</v>
      </c>
      <c r="E759" s="41" t="s">
        <v>316</v>
      </c>
      <c r="F759" s="40" t="s">
        <v>176</v>
      </c>
      <c r="G759" s="42" t="s">
        <v>189</v>
      </c>
      <c r="H759" s="29">
        <v>8.413729279459398</v>
      </c>
      <c r="I759" s="30">
        <v>0</v>
      </c>
      <c r="J759" s="5">
        <v>8.413729279459398</v>
      </c>
      <c r="K759" s="29">
        <v>0</v>
      </c>
      <c r="L759" s="30">
        <v>4.069861999220557</v>
      </c>
      <c r="M759" s="5">
        <v>4.069861999220557</v>
      </c>
      <c r="N759" s="29">
        <v>3.0667812784143615</v>
      </c>
      <c r="O759" s="30">
        <v>4.112192289122019</v>
      </c>
      <c r="P759" s="30">
        <v>2.3848772289201077</v>
      </c>
      <c r="Q759" s="30">
        <v>1.7974774756446446</v>
      </c>
      <c r="R759" s="30">
        <v>-0.09415480191109779</v>
      </c>
      <c r="S759" s="30">
        <v>5.465314740790548</v>
      </c>
      <c r="T759" s="30">
        <v>17.340859954085204</v>
      </c>
      <c r="U759" s="30">
        <v>2.0880038390476185</v>
      </c>
      <c r="V759" s="5">
        <v>36.16135119323863</v>
      </c>
      <c r="W759" s="31">
        <v>48.64494247191858</v>
      </c>
      <c r="X759" s="32">
        <v>4.888910361478045</v>
      </c>
      <c r="Y759" s="6">
        <v>53.53385283339663</v>
      </c>
    </row>
    <row r="760" spans="1:25" ht="15" thickBot="1">
      <c r="A760" s="43">
        <v>2015</v>
      </c>
      <c r="B760" s="13">
        <v>5</v>
      </c>
      <c r="C760" s="44" t="s">
        <v>190</v>
      </c>
      <c r="D760" s="44" t="s">
        <v>190</v>
      </c>
      <c r="E760" s="13" t="s">
        <v>190</v>
      </c>
      <c r="F760" s="44" t="s">
        <v>191</v>
      </c>
      <c r="G760" s="14" t="s">
        <v>319</v>
      </c>
      <c r="H760" s="9">
        <v>6153.000000000001</v>
      </c>
      <c r="I760" s="10">
        <v>2430.05145179608</v>
      </c>
      <c r="J760" s="7">
        <v>8583.113780412741</v>
      </c>
      <c r="K760" s="9">
        <v>19852.649523508655</v>
      </c>
      <c r="L760" s="10">
        <v>8573.399999800002</v>
      </c>
      <c r="M760" s="7">
        <v>28426.03579328064</v>
      </c>
      <c r="N760" s="9">
        <v>4920.493276446914</v>
      </c>
      <c r="O760" s="10">
        <v>18733.951378250913</v>
      </c>
      <c r="P760" s="10">
        <v>3382.924851687843</v>
      </c>
      <c r="Q760" s="10">
        <v>5517.180840789355</v>
      </c>
      <c r="R760" s="10">
        <v>9932.802853426574</v>
      </c>
      <c r="S760" s="10">
        <v>10374.548477555934</v>
      </c>
      <c r="T760" s="10">
        <v>12532.151501840746</v>
      </c>
      <c r="U760" s="10">
        <v>2500.073088136868</v>
      </c>
      <c r="V760" s="7">
        <v>67894.12626813515</v>
      </c>
      <c r="W760" s="8">
        <v>104903.27584182848</v>
      </c>
      <c r="X760" s="11">
        <v>10542.981141487047</v>
      </c>
      <c r="Y760" s="8">
        <v>115446.25698331553</v>
      </c>
    </row>
  </sheetData>
  <autoFilter ref="A4:Y760"/>
  <mergeCells count="2">
    <mergeCell ref="A1:Y1"/>
    <mergeCell ref="A2:Y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0"/>
  <sheetViews>
    <sheetView showGridLines="0" zoomScale="70" zoomScaleNormal="70" workbookViewId="0" topLeftCell="A1">
      <selection activeCell="A1" sqref="A1:Y2"/>
    </sheetView>
  </sheetViews>
  <sheetFormatPr defaultColWidth="8.8515625" defaultRowHeight="15"/>
  <cols>
    <col min="1" max="1" width="6.00390625" style="0" customWidth="1"/>
    <col min="2" max="2" width="12.8515625" style="0" customWidth="1"/>
    <col min="5" max="5" width="8.7109375" style="0" bestFit="1" customWidth="1"/>
    <col min="6" max="6" width="17.7109375" style="0" customWidth="1"/>
    <col min="7" max="7" width="23.7109375" style="0" bestFit="1" customWidth="1"/>
    <col min="8" max="9" width="7.8515625" style="0" bestFit="1" customWidth="1"/>
    <col min="10" max="10" width="8.00390625" style="0" bestFit="1" customWidth="1"/>
    <col min="11" max="12" width="8.8515625" style="0" bestFit="1" customWidth="1"/>
    <col min="13" max="13" width="9.00390625" style="0" bestFit="1" customWidth="1"/>
    <col min="14" max="14" width="19.7109375" style="0" bestFit="1" customWidth="1"/>
    <col min="15" max="15" width="17.28125" style="0" bestFit="1" customWidth="1"/>
    <col min="16" max="17" width="7.8515625" style="0" bestFit="1" customWidth="1"/>
    <col min="18" max="18" width="8.8515625" style="0" bestFit="1" customWidth="1"/>
    <col min="19" max="19" width="11.7109375" style="0" customWidth="1"/>
    <col min="20" max="20" width="17.28125" style="0" bestFit="1" customWidth="1"/>
    <col min="21" max="21" width="27.7109375" style="0" bestFit="1" customWidth="1"/>
    <col min="22" max="22" width="9.00390625" style="0" bestFit="1" customWidth="1"/>
    <col min="23" max="23" width="10.00390625" style="0" bestFit="1" customWidth="1"/>
    <col min="24" max="24" width="8.8515625" style="0" bestFit="1" customWidth="1"/>
    <col min="25" max="25" width="10.00390625" style="0" bestFit="1" customWidth="1"/>
  </cols>
  <sheetData>
    <row r="1" spans="1:25" ht="18">
      <c r="A1" s="470" t="s">
        <v>522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ht="36" customHeight="1">
      <c r="A2" s="471" t="s">
        <v>425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</row>
    <row r="3" ht="15" thickBot="1"/>
    <row r="4" spans="1:25" ht="153" customHeight="1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5" t="s">
        <v>10</v>
      </c>
      <c r="L4" s="16" t="s">
        <v>11</v>
      </c>
      <c r="M4" s="17" t="s">
        <v>12</v>
      </c>
      <c r="N4" s="15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7" t="s">
        <v>21</v>
      </c>
      <c r="W4" s="18" t="s">
        <v>459</v>
      </c>
      <c r="X4" s="19" t="s">
        <v>352</v>
      </c>
      <c r="Y4" s="20" t="s">
        <v>460</v>
      </c>
    </row>
    <row r="5" spans="1:26" ht="15">
      <c r="A5" s="46">
        <v>2020</v>
      </c>
      <c r="B5" s="34">
        <v>5</v>
      </c>
      <c r="C5" s="34" t="s">
        <v>22</v>
      </c>
      <c r="D5" s="34" t="s">
        <v>23</v>
      </c>
      <c r="E5" s="34" t="s">
        <v>192</v>
      </c>
      <c r="F5" s="34" t="s">
        <v>24</v>
      </c>
      <c r="G5" s="35" t="s">
        <v>25</v>
      </c>
      <c r="H5" s="47">
        <v>112.1208913944667</v>
      </c>
      <c r="I5" s="48">
        <v>3.612419714827786</v>
      </c>
      <c r="J5" s="49">
        <v>115.73331110929448</v>
      </c>
      <c r="K5" s="47">
        <v>6522.046736488767</v>
      </c>
      <c r="L5" s="48">
        <v>3192.835496157774</v>
      </c>
      <c r="M5" s="49">
        <v>9714.882232646542</v>
      </c>
      <c r="N5" s="47">
        <v>1852.4612500349554</v>
      </c>
      <c r="O5" s="48">
        <v>8744.808276934995</v>
      </c>
      <c r="P5" s="48">
        <v>1639.2723183401415</v>
      </c>
      <c r="Q5" s="48">
        <v>5077.317201066315</v>
      </c>
      <c r="R5" s="48">
        <v>5945.370023578745</v>
      </c>
      <c r="S5" s="48">
        <v>5197.510752854962</v>
      </c>
      <c r="T5" s="48">
        <v>7508.089112135649</v>
      </c>
      <c r="U5" s="48">
        <v>1362.0135221628068</v>
      </c>
      <c r="V5" s="49">
        <v>37326.84245710857</v>
      </c>
      <c r="W5" s="50">
        <v>47157.458000864404</v>
      </c>
      <c r="X5" s="51">
        <v>4584.664746316406</v>
      </c>
      <c r="Y5" s="50">
        <v>50646.24606789768</v>
      </c>
      <c r="Z5" t="s">
        <v>321</v>
      </c>
    </row>
    <row r="6" spans="1:25" ht="15">
      <c r="A6" s="45">
        <v>2020</v>
      </c>
      <c r="B6" s="37">
        <v>5</v>
      </c>
      <c r="C6" s="37" t="s">
        <v>22</v>
      </c>
      <c r="D6" s="37" t="s">
        <v>26</v>
      </c>
      <c r="E6" s="37" t="s">
        <v>193</v>
      </c>
      <c r="F6" s="37" t="s">
        <v>24</v>
      </c>
      <c r="G6" s="38" t="s">
        <v>27</v>
      </c>
      <c r="H6" s="52">
        <v>76.92825028184598</v>
      </c>
      <c r="I6" s="53">
        <v>4.691365548149044</v>
      </c>
      <c r="J6" s="54">
        <v>81.61961582999501</v>
      </c>
      <c r="K6" s="52">
        <v>310.5442576257792</v>
      </c>
      <c r="L6" s="53">
        <v>79.31154652815577</v>
      </c>
      <c r="M6" s="54">
        <v>389.85580415393497</v>
      </c>
      <c r="N6" s="52">
        <v>103.87868733319254</v>
      </c>
      <c r="O6" s="53">
        <v>114.4592453740912</v>
      </c>
      <c r="P6" s="53">
        <v>13.4768967398757</v>
      </c>
      <c r="Q6" s="53">
        <v>7.645859849784153</v>
      </c>
      <c r="R6" s="53">
        <v>43.668051675695224</v>
      </c>
      <c r="S6" s="53">
        <v>56.30531422463858</v>
      </c>
      <c r="T6" s="53">
        <v>39.56418730309479</v>
      </c>
      <c r="U6" s="53">
        <v>13.986631428782767</v>
      </c>
      <c r="V6" s="54">
        <v>392.98487392915496</v>
      </c>
      <c r="W6" s="55">
        <v>864.4602939130849</v>
      </c>
      <c r="X6" s="56">
        <v>85.23008028712286</v>
      </c>
      <c r="Y6" s="55">
        <v>941.4777135076357</v>
      </c>
    </row>
    <row r="7" spans="1:25" ht="15">
      <c r="A7" s="45">
        <v>2020</v>
      </c>
      <c r="B7" s="37">
        <v>5</v>
      </c>
      <c r="C7" s="37" t="s">
        <v>22</v>
      </c>
      <c r="D7" s="37" t="s">
        <v>26</v>
      </c>
      <c r="E7" s="37" t="s">
        <v>194</v>
      </c>
      <c r="F7" s="37" t="s">
        <v>24</v>
      </c>
      <c r="G7" s="38" t="s">
        <v>28</v>
      </c>
      <c r="H7" s="52">
        <v>26.87773472425233</v>
      </c>
      <c r="I7" s="53">
        <v>0.8921998137564655</v>
      </c>
      <c r="J7" s="54">
        <v>27.769934538008798</v>
      </c>
      <c r="K7" s="52">
        <v>539.1018167815001</v>
      </c>
      <c r="L7" s="53">
        <v>338.93017804281965</v>
      </c>
      <c r="M7" s="54">
        <v>878.0319948243198</v>
      </c>
      <c r="N7" s="52">
        <v>202.24899752664834</v>
      </c>
      <c r="O7" s="53">
        <v>1104.8142985079946</v>
      </c>
      <c r="P7" s="53">
        <v>248.45865958028514</v>
      </c>
      <c r="Q7" s="53">
        <v>175.55040996272052</v>
      </c>
      <c r="R7" s="53">
        <v>638.0459416961437</v>
      </c>
      <c r="S7" s="53">
        <v>515.9599006084769</v>
      </c>
      <c r="T7" s="53">
        <v>754.3971530157639</v>
      </c>
      <c r="U7" s="53">
        <v>217.03456450910488</v>
      </c>
      <c r="V7" s="54">
        <v>3856.5099254071374</v>
      </c>
      <c r="W7" s="55">
        <v>4762.311854769466</v>
      </c>
      <c r="X7" s="56">
        <v>466.68570511229797</v>
      </c>
      <c r="Y7" s="55">
        <v>5155.435844664899</v>
      </c>
    </row>
    <row r="8" spans="1:25" ht="15">
      <c r="A8" s="45">
        <v>2020</v>
      </c>
      <c r="B8" s="37">
        <v>5</v>
      </c>
      <c r="C8" s="37" t="s">
        <v>22</v>
      </c>
      <c r="D8" s="37" t="s">
        <v>29</v>
      </c>
      <c r="E8" s="37" t="s">
        <v>195</v>
      </c>
      <c r="F8" s="37" t="s">
        <v>24</v>
      </c>
      <c r="G8" s="38" t="s">
        <v>30</v>
      </c>
      <c r="H8" s="52">
        <v>43.3033726196043</v>
      </c>
      <c r="I8" s="53">
        <v>1.3731310494638944</v>
      </c>
      <c r="J8" s="54">
        <v>44.6765036690682</v>
      </c>
      <c r="K8" s="52">
        <v>225.87568780223626</v>
      </c>
      <c r="L8" s="53">
        <v>48.67144608657017</v>
      </c>
      <c r="M8" s="54">
        <v>274.54713388880646</v>
      </c>
      <c r="N8" s="52">
        <v>33.701999727648484</v>
      </c>
      <c r="O8" s="53">
        <v>177.3785433829341</v>
      </c>
      <c r="P8" s="53">
        <v>42.114771427475844</v>
      </c>
      <c r="Q8" s="53">
        <v>32.30227568708193</v>
      </c>
      <c r="R8" s="53">
        <v>114.95630015957798</v>
      </c>
      <c r="S8" s="53">
        <v>88.16922195112208</v>
      </c>
      <c r="T8" s="53">
        <v>108.63458852686736</v>
      </c>
      <c r="U8" s="53">
        <v>27.566755120425242</v>
      </c>
      <c r="V8" s="54">
        <v>624.824455983133</v>
      </c>
      <c r="W8" s="55">
        <v>944.0480935410077</v>
      </c>
      <c r="X8" s="56">
        <v>92.26946260060407</v>
      </c>
      <c r="Y8" s="55">
        <v>1019.2689203518175</v>
      </c>
    </row>
    <row r="9" spans="1:25" ht="15">
      <c r="A9" s="45">
        <v>2020</v>
      </c>
      <c r="B9" s="37">
        <v>5</v>
      </c>
      <c r="C9" s="37" t="s">
        <v>22</v>
      </c>
      <c r="D9" s="37" t="s">
        <v>26</v>
      </c>
      <c r="E9" s="37" t="s">
        <v>196</v>
      </c>
      <c r="F9" s="37" t="s">
        <v>24</v>
      </c>
      <c r="G9" s="38" t="s">
        <v>31</v>
      </c>
      <c r="H9" s="52">
        <v>6.552987644261434</v>
      </c>
      <c r="I9" s="53">
        <v>0.22702672936754323</v>
      </c>
      <c r="J9" s="54">
        <v>6.780014373628978</v>
      </c>
      <c r="K9" s="52">
        <v>409.4897798376135</v>
      </c>
      <c r="L9" s="53">
        <v>117.88715362093846</v>
      </c>
      <c r="M9" s="54">
        <v>527.376933458552</v>
      </c>
      <c r="N9" s="52">
        <v>40.96539908550094</v>
      </c>
      <c r="O9" s="53">
        <v>187.27320872711056</v>
      </c>
      <c r="P9" s="53">
        <v>43.59597696936823</v>
      </c>
      <c r="Q9" s="53">
        <v>26.11830226955266</v>
      </c>
      <c r="R9" s="53">
        <v>130.6939704136598</v>
      </c>
      <c r="S9" s="53">
        <v>95.42897160094238</v>
      </c>
      <c r="T9" s="53">
        <v>68.85016996543983</v>
      </c>
      <c r="U9" s="53">
        <v>30.983130321146383</v>
      </c>
      <c r="V9" s="54">
        <v>623.9091293527208</v>
      </c>
      <c r="W9" s="55">
        <v>1158.0660771849018</v>
      </c>
      <c r="X9" s="56">
        <v>111.00652368611934</v>
      </c>
      <c r="Y9" s="55">
        <v>1226.22897980607</v>
      </c>
    </row>
    <row r="10" spans="1:25" ht="15">
      <c r="A10" s="45">
        <v>2020</v>
      </c>
      <c r="B10" s="37">
        <v>5</v>
      </c>
      <c r="C10" s="37" t="s">
        <v>22</v>
      </c>
      <c r="D10" s="37" t="s">
        <v>29</v>
      </c>
      <c r="E10" s="37" t="s">
        <v>197</v>
      </c>
      <c r="F10" s="37" t="s">
        <v>24</v>
      </c>
      <c r="G10" s="38" t="s">
        <v>32</v>
      </c>
      <c r="H10" s="52">
        <v>9.981442833692832</v>
      </c>
      <c r="I10" s="53">
        <v>0</v>
      </c>
      <c r="J10" s="54">
        <v>9.981442833692832</v>
      </c>
      <c r="K10" s="52">
        <v>1505.7357435818335</v>
      </c>
      <c r="L10" s="53">
        <v>335.41909191746925</v>
      </c>
      <c r="M10" s="54">
        <v>1841.1548354993029</v>
      </c>
      <c r="N10" s="52">
        <v>286.5234040309671</v>
      </c>
      <c r="O10" s="53">
        <v>1208.887763835285</v>
      </c>
      <c r="P10" s="53">
        <v>261.2301626219675</v>
      </c>
      <c r="Q10" s="53">
        <v>380.35391112481443</v>
      </c>
      <c r="R10" s="53">
        <v>1128.2884157594187</v>
      </c>
      <c r="S10" s="53">
        <v>787.7443099437144</v>
      </c>
      <c r="T10" s="53">
        <v>912.4513241366591</v>
      </c>
      <c r="U10" s="53">
        <v>228.58216812414105</v>
      </c>
      <c r="V10" s="54">
        <v>5194.0614595769675</v>
      </c>
      <c r="W10" s="55">
        <v>7045.1977379099635</v>
      </c>
      <c r="X10" s="56">
        <v>682.5960755465711</v>
      </c>
      <c r="Y10" s="55">
        <v>7540.4965572119445</v>
      </c>
    </row>
    <row r="11" spans="1:25" ht="15">
      <c r="A11" s="45">
        <v>2020</v>
      </c>
      <c r="B11" s="37">
        <v>5</v>
      </c>
      <c r="C11" s="37" t="s">
        <v>22</v>
      </c>
      <c r="D11" s="37" t="s">
        <v>26</v>
      </c>
      <c r="E11" s="37" t="s">
        <v>198</v>
      </c>
      <c r="F11" s="37" t="s">
        <v>24</v>
      </c>
      <c r="G11" s="38" t="s">
        <v>33</v>
      </c>
      <c r="H11" s="52">
        <v>59.880389637056545</v>
      </c>
      <c r="I11" s="53">
        <v>102.37352398395095</v>
      </c>
      <c r="J11" s="54">
        <v>162.25391362100748</v>
      </c>
      <c r="K11" s="52">
        <v>1132.6439962224872</v>
      </c>
      <c r="L11" s="53">
        <v>135.20445067715949</v>
      </c>
      <c r="M11" s="54">
        <v>1267.8484468996467</v>
      </c>
      <c r="N11" s="52">
        <v>52.134851498446565</v>
      </c>
      <c r="O11" s="53">
        <v>198.72315278647957</v>
      </c>
      <c r="P11" s="53">
        <v>25.251600695498855</v>
      </c>
      <c r="Q11" s="53">
        <v>16.691198648588646</v>
      </c>
      <c r="R11" s="53">
        <v>76.31998008860559</v>
      </c>
      <c r="S11" s="53">
        <v>152.44375670423898</v>
      </c>
      <c r="T11" s="53">
        <v>76.34677319500561</v>
      </c>
      <c r="U11" s="53">
        <v>19.536811788761863</v>
      </c>
      <c r="V11" s="54">
        <v>617.4481254056257</v>
      </c>
      <c r="W11" s="55">
        <v>2047.5504859262799</v>
      </c>
      <c r="X11" s="56">
        <v>200.13292257372754</v>
      </c>
      <c r="Y11" s="55">
        <v>2210.6739502173837</v>
      </c>
    </row>
    <row r="12" spans="1:25" ht="15">
      <c r="A12" s="45">
        <v>2020</v>
      </c>
      <c r="B12" s="37">
        <v>5</v>
      </c>
      <c r="C12" s="37" t="s">
        <v>22</v>
      </c>
      <c r="D12" s="37" t="s">
        <v>29</v>
      </c>
      <c r="E12" s="37" t="s">
        <v>199</v>
      </c>
      <c r="F12" s="37" t="s">
        <v>24</v>
      </c>
      <c r="G12" s="38" t="s">
        <v>34</v>
      </c>
      <c r="H12" s="52">
        <v>0.5069739701574456</v>
      </c>
      <c r="I12" s="53">
        <v>0</v>
      </c>
      <c r="J12" s="54">
        <v>0.5069739701574456</v>
      </c>
      <c r="K12" s="52">
        <v>2084.6755348795223</v>
      </c>
      <c r="L12" s="53">
        <v>388.41210740304103</v>
      </c>
      <c r="M12" s="54">
        <v>2473.087642282563</v>
      </c>
      <c r="N12" s="52">
        <v>260.1595061718273</v>
      </c>
      <c r="O12" s="53">
        <v>1141.7416575545578</v>
      </c>
      <c r="P12" s="53">
        <v>218.30415855171267</v>
      </c>
      <c r="Q12" s="53">
        <v>219.09822426134272</v>
      </c>
      <c r="R12" s="53">
        <v>641.8582335298956</v>
      </c>
      <c r="S12" s="53">
        <v>628.6806226401897</v>
      </c>
      <c r="T12" s="53">
        <v>619.9498436284767</v>
      </c>
      <c r="U12" s="53">
        <v>172.29906118799968</v>
      </c>
      <c r="V12" s="54">
        <v>3902.091307526002</v>
      </c>
      <c r="W12" s="55">
        <v>6375.685923778723</v>
      </c>
      <c r="X12" s="56">
        <v>614.6986782002656</v>
      </c>
      <c r="Y12" s="55">
        <v>6790.321179789135</v>
      </c>
    </row>
    <row r="13" spans="1:25" ht="15">
      <c r="A13" s="45">
        <v>2020</v>
      </c>
      <c r="B13" s="37">
        <v>5</v>
      </c>
      <c r="C13" s="37" t="s">
        <v>22</v>
      </c>
      <c r="D13" s="37" t="s">
        <v>29</v>
      </c>
      <c r="E13" s="37" t="s">
        <v>200</v>
      </c>
      <c r="F13" s="37" t="s">
        <v>24</v>
      </c>
      <c r="G13" s="38" t="s">
        <v>35</v>
      </c>
      <c r="H13" s="52">
        <v>4.819039222998179</v>
      </c>
      <c r="I13" s="53">
        <v>0</v>
      </c>
      <c r="J13" s="54">
        <v>4.819039222998179</v>
      </c>
      <c r="K13" s="52">
        <v>733.4419680035782</v>
      </c>
      <c r="L13" s="53">
        <v>109.14478681535628</v>
      </c>
      <c r="M13" s="54">
        <v>842.5867548189344</v>
      </c>
      <c r="N13" s="52">
        <v>67.50921386712368</v>
      </c>
      <c r="O13" s="53">
        <v>186.3565852279005</v>
      </c>
      <c r="P13" s="53">
        <v>53.15600397014084</v>
      </c>
      <c r="Q13" s="53">
        <v>26.79336851542173</v>
      </c>
      <c r="R13" s="53">
        <v>147.52035135088107</v>
      </c>
      <c r="S13" s="53">
        <v>137.90024536900054</v>
      </c>
      <c r="T13" s="53">
        <v>77.35502826999583</v>
      </c>
      <c r="U13" s="53">
        <v>31.531336047995573</v>
      </c>
      <c r="V13" s="54">
        <v>728.1221326184597</v>
      </c>
      <c r="W13" s="55">
        <v>1575.527926660392</v>
      </c>
      <c r="X13" s="56">
        <v>150.06533454877575</v>
      </c>
      <c r="Y13" s="55">
        <v>1657.6708437605555</v>
      </c>
    </row>
    <row r="14" spans="1:25" ht="15">
      <c r="A14" s="45">
        <v>2020</v>
      </c>
      <c r="B14" s="37">
        <v>5</v>
      </c>
      <c r="C14" s="37" t="s">
        <v>22</v>
      </c>
      <c r="D14" s="37" t="s">
        <v>29</v>
      </c>
      <c r="E14" s="37" t="s">
        <v>201</v>
      </c>
      <c r="F14" s="37" t="s">
        <v>24</v>
      </c>
      <c r="G14" s="38" t="s">
        <v>36</v>
      </c>
      <c r="H14" s="52">
        <v>5.646435173343513</v>
      </c>
      <c r="I14" s="53">
        <v>0</v>
      </c>
      <c r="J14" s="54">
        <v>5.646435173343513</v>
      </c>
      <c r="K14" s="52">
        <v>868.0202761296969</v>
      </c>
      <c r="L14" s="53">
        <v>126.792787639903</v>
      </c>
      <c r="M14" s="54">
        <v>994.8130637695999</v>
      </c>
      <c r="N14" s="52">
        <v>97.37296285067944</v>
      </c>
      <c r="O14" s="53">
        <v>440.6441548623118</v>
      </c>
      <c r="P14" s="53">
        <v>80.27147974833228</v>
      </c>
      <c r="Q14" s="53">
        <v>64.72668626472841</v>
      </c>
      <c r="R14" s="53">
        <v>320.1458907780821</v>
      </c>
      <c r="S14" s="53">
        <v>254.03006924715072</v>
      </c>
      <c r="T14" s="53">
        <v>332.4081142284842</v>
      </c>
      <c r="U14" s="53">
        <v>55.39880413083953</v>
      </c>
      <c r="V14" s="54">
        <v>1644.9981621106085</v>
      </c>
      <c r="W14" s="55">
        <v>2645.457661053552</v>
      </c>
      <c r="X14" s="56">
        <v>255.12975064245074</v>
      </c>
      <c r="Y14" s="55">
        <v>2818.3163598442143</v>
      </c>
    </row>
    <row r="15" spans="1:25" ht="15">
      <c r="A15" s="45">
        <v>2020</v>
      </c>
      <c r="B15" s="37">
        <v>5</v>
      </c>
      <c r="C15" s="37" t="s">
        <v>37</v>
      </c>
      <c r="D15" s="37" t="s">
        <v>38</v>
      </c>
      <c r="E15" s="37" t="s">
        <v>202</v>
      </c>
      <c r="F15" s="37" t="s">
        <v>39</v>
      </c>
      <c r="G15" s="38" t="s">
        <v>40</v>
      </c>
      <c r="H15" s="52">
        <v>34.28353913202491</v>
      </c>
      <c r="I15" s="53">
        <v>24.96968760339434</v>
      </c>
      <c r="J15" s="54">
        <v>59.253226735419254</v>
      </c>
      <c r="K15" s="52">
        <v>2.3337574901622085</v>
      </c>
      <c r="L15" s="53">
        <v>15.788439640642695</v>
      </c>
      <c r="M15" s="54">
        <v>18.122197130804903</v>
      </c>
      <c r="N15" s="52">
        <v>19.15405059459307</v>
      </c>
      <c r="O15" s="53">
        <v>63.029542923084186</v>
      </c>
      <c r="P15" s="53">
        <v>11.49512660735187</v>
      </c>
      <c r="Q15" s="53">
        <v>4.783913104507465</v>
      </c>
      <c r="R15" s="53">
        <v>14.22106810355026</v>
      </c>
      <c r="S15" s="53">
        <v>34.405846725461096</v>
      </c>
      <c r="T15" s="53">
        <v>50.52093675485086</v>
      </c>
      <c r="U15" s="53">
        <v>7.32084737402395</v>
      </c>
      <c r="V15" s="54">
        <v>204.93133218742273</v>
      </c>
      <c r="W15" s="55">
        <v>282.3067560536469</v>
      </c>
      <c r="X15" s="56">
        <v>29.911818198301162</v>
      </c>
      <c r="Y15" s="55">
        <v>330.42639499618735</v>
      </c>
    </row>
    <row r="16" spans="1:25" ht="15">
      <c r="A16" s="45">
        <v>2020</v>
      </c>
      <c r="B16" s="37">
        <v>5</v>
      </c>
      <c r="C16" s="37" t="s">
        <v>37</v>
      </c>
      <c r="D16" s="37" t="s">
        <v>38</v>
      </c>
      <c r="E16" s="37" t="s">
        <v>203</v>
      </c>
      <c r="F16" s="37" t="s">
        <v>39</v>
      </c>
      <c r="G16" s="38" t="s">
        <v>41</v>
      </c>
      <c r="H16" s="52">
        <v>25.945026847326005</v>
      </c>
      <c r="I16" s="53">
        <v>394.83604308549883</v>
      </c>
      <c r="J16" s="54">
        <v>420.78106993282483</v>
      </c>
      <c r="K16" s="52">
        <v>13.601025588296485</v>
      </c>
      <c r="L16" s="53">
        <v>43.80512825485132</v>
      </c>
      <c r="M16" s="54">
        <v>57.406153843147806</v>
      </c>
      <c r="N16" s="52">
        <v>47.48352107835495</v>
      </c>
      <c r="O16" s="53">
        <v>207.3386725066056</v>
      </c>
      <c r="P16" s="53">
        <v>32.45610509455853</v>
      </c>
      <c r="Q16" s="53">
        <v>30.65418266047057</v>
      </c>
      <c r="R16" s="53">
        <v>66.02898964602888</v>
      </c>
      <c r="S16" s="53">
        <v>139.50549226815698</v>
      </c>
      <c r="T16" s="53">
        <v>160.02877553026548</v>
      </c>
      <c r="U16" s="53">
        <v>20.102770372726912</v>
      </c>
      <c r="V16" s="54">
        <v>703.598509157168</v>
      </c>
      <c r="W16" s="55">
        <v>1181.7857329331405</v>
      </c>
      <c r="X16" s="56">
        <v>138.13501574858398</v>
      </c>
      <c r="Y16" s="55">
        <v>1525.8910141604124</v>
      </c>
    </row>
    <row r="17" spans="1:25" ht="15">
      <c r="A17" s="45">
        <v>2020</v>
      </c>
      <c r="B17" s="37">
        <v>5</v>
      </c>
      <c r="C17" s="37" t="s">
        <v>37</v>
      </c>
      <c r="D17" s="37" t="s">
        <v>38</v>
      </c>
      <c r="E17" s="37" t="s">
        <v>204</v>
      </c>
      <c r="F17" s="37" t="s">
        <v>39</v>
      </c>
      <c r="G17" s="38" t="s">
        <v>42</v>
      </c>
      <c r="H17" s="52">
        <v>21.45833277665472</v>
      </c>
      <c r="I17" s="53">
        <v>272.4385586393083</v>
      </c>
      <c r="J17" s="54">
        <v>293.89689141596307</v>
      </c>
      <c r="K17" s="52">
        <v>2.6465269337583117</v>
      </c>
      <c r="L17" s="53">
        <v>22.655083426418305</v>
      </c>
      <c r="M17" s="54">
        <v>25.301610360176618</v>
      </c>
      <c r="N17" s="52">
        <v>28.66802225815346</v>
      </c>
      <c r="O17" s="53">
        <v>89.29469973837524</v>
      </c>
      <c r="P17" s="53">
        <v>16.52209826686245</v>
      </c>
      <c r="Q17" s="53">
        <v>11.840778591422001</v>
      </c>
      <c r="R17" s="53">
        <v>23.907698132437368</v>
      </c>
      <c r="S17" s="53">
        <v>74.3806043359473</v>
      </c>
      <c r="T17" s="53">
        <v>58.495866387769986</v>
      </c>
      <c r="U17" s="53">
        <v>9.900889062512132</v>
      </c>
      <c r="V17" s="54">
        <v>313.0106567734799</v>
      </c>
      <c r="W17" s="55">
        <v>632.2091585496196</v>
      </c>
      <c r="X17" s="56">
        <v>77.23196573565286</v>
      </c>
      <c r="Y17" s="55">
        <v>853.1194179128751</v>
      </c>
    </row>
    <row r="18" spans="1:25" ht="15">
      <c r="A18" s="45">
        <v>2020</v>
      </c>
      <c r="B18" s="37">
        <v>5</v>
      </c>
      <c r="C18" s="37" t="s">
        <v>37</v>
      </c>
      <c r="D18" s="37" t="s">
        <v>38</v>
      </c>
      <c r="E18" s="37" t="s">
        <v>205</v>
      </c>
      <c r="F18" s="37" t="s">
        <v>39</v>
      </c>
      <c r="G18" s="38" t="s">
        <v>43</v>
      </c>
      <c r="H18" s="52">
        <v>12.265995090264477</v>
      </c>
      <c r="I18" s="53">
        <v>42.37515786320518</v>
      </c>
      <c r="J18" s="54">
        <v>54.64115295346966</v>
      </c>
      <c r="K18" s="52">
        <v>6.369470791243495</v>
      </c>
      <c r="L18" s="53">
        <v>8.381061692803897</v>
      </c>
      <c r="M18" s="54">
        <v>14.750532484047392</v>
      </c>
      <c r="N18" s="52">
        <v>8.788552360855832</v>
      </c>
      <c r="O18" s="53">
        <v>45.694661038442916</v>
      </c>
      <c r="P18" s="53">
        <v>8.045249542117922</v>
      </c>
      <c r="Q18" s="53">
        <v>5.407160328600877</v>
      </c>
      <c r="R18" s="53">
        <v>14.374662948316375</v>
      </c>
      <c r="S18" s="53">
        <v>26.10966346644792</v>
      </c>
      <c r="T18" s="53">
        <v>32.411772863776264</v>
      </c>
      <c r="U18" s="53">
        <v>5.96242050464312</v>
      </c>
      <c r="V18" s="54">
        <v>146.79414305320122</v>
      </c>
      <c r="W18" s="55">
        <v>216.18582849071828</v>
      </c>
      <c r="X18" s="56">
        <v>23.809690636497997</v>
      </c>
      <c r="Y18" s="55">
        <v>263.01514040067116</v>
      </c>
    </row>
    <row r="19" spans="1:25" ht="15">
      <c r="A19" s="45">
        <v>2020</v>
      </c>
      <c r="B19" s="37">
        <v>5</v>
      </c>
      <c r="C19" s="37" t="s">
        <v>37</v>
      </c>
      <c r="D19" s="37" t="s">
        <v>38</v>
      </c>
      <c r="E19" s="37" t="s">
        <v>206</v>
      </c>
      <c r="F19" s="37" t="s">
        <v>39</v>
      </c>
      <c r="G19" s="38" t="s">
        <v>44</v>
      </c>
      <c r="H19" s="52">
        <v>19.446319581251604</v>
      </c>
      <c r="I19" s="53">
        <v>18.814836582856362</v>
      </c>
      <c r="J19" s="54">
        <v>38.261156164107966</v>
      </c>
      <c r="K19" s="52">
        <v>3.3986179658737026</v>
      </c>
      <c r="L19" s="53">
        <v>11.760375591223937</v>
      </c>
      <c r="M19" s="54">
        <v>15.15899355709764</v>
      </c>
      <c r="N19" s="52">
        <v>9.578562619069706</v>
      </c>
      <c r="O19" s="53">
        <v>41.711502672837</v>
      </c>
      <c r="P19" s="53">
        <v>11.572629256607645</v>
      </c>
      <c r="Q19" s="53">
        <v>7.617513954962595</v>
      </c>
      <c r="R19" s="53">
        <v>18.624220363577393</v>
      </c>
      <c r="S19" s="53">
        <v>30.470384395688587</v>
      </c>
      <c r="T19" s="53">
        <v>53.445393102015885</v>
      </c>
      <c r="U19" s="53">
        <v>8.042708037030248</v>
      </c>
      <c r="V19" s="54">
        <v>181.06291440178904</v>
      </c>
      <c r="W19" s="55">
        <v>234.48306412299465</v>
      </c>
      <c r="X19" s="56">
        <v>24.426323604893465</v>
      </c>
      <c r="Y19" s="55">
        <v>269.8318923173659</v>
      </c>
    </row>
    <row r="20" spans="1:25" ht="15">
      <c r="A20" s="45">
        <v>2020</v>
      </c>
      <c r="B20" s="37">
        <v>5</v>
      </c>
      <c r="C20" s="37" t="s">
        <v>37</v>
      </c>
      <c r="D20" s="37" t="s">
        <v>38</v>
      </c>
      <c r="E20" s="37" t="s">
        <v>207</v>
      </c>
      <c r="F20" s="37" t="s">
        <v>39</v>
      </c>
      <c r="G20" s="38" t="s">
        <v>45</v>
      </c>
      <c r="H20" s="52">
        <v>26.988504748534524</v>
      </c>
      <c r="I20" s="53">
        <v>97.28029003129996</v>
      </c>
      <c r="J20" s="54">
        <v>124.26879477983448</v>
      </c>
      <c r="K20" s="52">
        <v>3.855196293489121</v>
      </c>
      <c r="L20" s="53">
        <v>9.567367382210001</v>
      </c>
      <c r="M20" s="54">
        <v>13.422563675699122</v>
      </c>
      <c r="N20" s="52">
        <v>28.556758470171207</v>
      </c>
      <c r="O20" s="53">
        <v>30.772702386144196</v>
      </c>
      <c r="P20" s="53">
        <v>5.23020173817796</v>
      </c>
      <c r="Q20" s="53">
        <v>3.2294399909993428</v>
      </c>
      <c r="R20" s="53">
        <v>10.812113869125895</v>
      </c>
      <c r="S20" s="53">
        <v>29.971762409064358</v>
      </c>
      <c r="T20" s="53">
        <v>36.89637337333249</v>
      </c>
      <c r="U20" s="53">
        <v>3.894910078545753</v>
      </c>
      <c r="V20" s="54">
        <v>149.3642623155612</v>
      </c>
      <c r="W20" s="55">
        <v>287.0556207710948</v>
      </c>
      <c r="X20" s="56">
        <v>34.067780404338755</v>
      </c>
      <c r="Y20" s="55">
        <v>376.32155555342854</v>
      </c>
    </row>
    <row r="21" spans="1:25" ht="15">
      <c r="A21" s="45">
        <v>2020</v>
      </c>
      <c r="B21" s="37">
        <v>5</v>
      </c>
      <c r="C21" s="37" t="s">
        <v>46</v>
      </c>
      <c r="D21" s="37" t="s">
        <v>47</v>
      </c>
      <c r="E21" s="37" t="s">
        <v>208</v>
      </c>
      <c r="F21" s="37" t="s">
        <v>48</v>
      </c>
      <c r="G21" s="38" t="s">
        <v>49</v>
      </c>
      <c r="H21" s="52">
        <v>5.705805222258322</v>
      </c>
      <c r="I21" s="53">
        <v>0.7823988202315986</v>
      </c>
      <c r="J21" s="54">
        <v>6.4882040424899206</v>
      </c>
      <c r="K21" s="52">
        <v>0.8321048112995665</v>
      </c>
      <c r="L21" s="53">
        <v>2.569530591080786</v>
      </c>
      <c r="M21" s="54">
        <v>3.4016354023803523</v>
      </c>
      <c r="N21" s="52">
        <v>3.139112312839056</v>
      </c>
      <c r="O21" s="53">
        <v>6.122152469487847</v>
      </c>
      <c r="P21" s="53">
        <v>1.7090372239004328</v>
      </c>
      <c r="Q21" s="53">
        <v>1.2677278901221154</v>
      </c>
      <c r="R21" s="53">
        <v>3.957966075528776</v>
      </c>
      <c r="S21" s="53">
        <v>5.761154933137181</v>
      </c>
      <c r="T21" s="53">
        <v>12.584411577519834</v>
      </c>
      <c r="U21" s="53">
        <v>1.5475595050136155</v>
      </c>
      <c r="V21" s="54">
        <v>36.08912198754886</v>
      </c>
      <c r="W21" s="55">
        <v>45.978961432419126</v>
      </c>
      <c r="X21" s="56">
        <v>4.666831452491491</v>
      </c>
      <c r="Y21" s="55">
        <v>51.553661323454364</v>
      </c>
    </row>
    <row r="22" spans="1:25" ht="15">
      <c r="A22" s="45">
        <v>2020</v>
      </c>
      <c r="B22" s="37">
        <v>5</v>
      </c>
      <c r="C22" s="37" t="s">
        <v>46</v>
      </c>
      <c r="D22" s="37" t="s">
        <v>47</v>
      </c>
      <c r="E22" s="37" t="s">
        <v>209</v>
      </c>
      <c r="F22" s="37" t="s">
        <v>48</v>
      </c>
      <c r="G22" s="38" t="s">
        <v>50</v>
      </c>
      <c r="H22" s="52">
        <v>21.161619738949852</v>
      </c>
      <c r="I22" s="53">
        <v>2.254867093035</v>
      </c>
      <c r="J22" s="54">
        <v>23.41648683198485</v>
      </c>
      <c r="K22" s="52">
        <v>1.165788198654131</v>
      </c>
      <c r="L22" s="53">
        <v>5.166755799508246</v>
      </c>
      <c r="M22" s="54">
        <v>6.332543998162377</v>
      </c>
      <c r="N22" s="52">
        <v>2.326549304267529</v>
      </c>
      <c r="O22" s="53">
        <v>16.02446212075327</v>
      </c>
      <c r="P22" s="53">
        <v>2.0881709881569095</v>
      </c>
      <c r="Q22" s="53">
        <v>1.5776304486635926</v>
      </c>
      <c r="R22" s="53">
        <v>6.233041269447448</v>
      </c>
      <c r="S22" s="53">
        <v>8.093557855923823</v>
      </c>
      <c r="T22" s="53">
        <v>16.403855388507345</v>
      </c>
      <c r="U22" s="53">
        <v>2.6690233086813655</v>
      </c>
      <c r="V22" s="54">
        <v>55.41629068440129</v>
      </c>
      <c r="W22" s="55">
        <v>85.16532151454852</v>
      </c>
      <c r="X22" s="56">
        <v>8.840807324938913</v>
      </c>
      <c r="Y22" s="55">
        <v>97.66062987403683</v>
      </c>
    </row>
    <row r="23" spans="1:25" ht="15">
      <c r="A23" s="45">
        <v>2020</v>
      </c>
      <c r="B23" s="37">
        <v>5</v>
      </c>
      <c r="C23" s="37" t="s">
        <v>46</v>
      </c>
      <c r="D23" s="37" t="s">
        <v>51</v>
      </c>
      <c r="E23" s="37" t="s">
        <v>210</v>
      </c>
      <c r="F23" s="37" t="s">
        <v>48</v>
      </c>
      <c r="G23" s="38" t="s">
        <v>52</v>
      </c>
      <c r="H23" s="52">
        <v>24.775407836676504</v>
      </c>
      <c r="I23" s="53">
        <v>66.07365799306939</v>
      </c>
      <c r="J23" s="54">
        <v>90.8490658297459</v>
      </c>
      <c r="K23" s="52">
        <v>30.328565308526354</v>
      </c>
      <c r="L23" s="53">
        <v>13.513898414418525</v>
      </c>
      <c r="M23" s="54">
        <v>43.84246372294488</v>
      </c>
      <c r="N23" s="52">
        <v>26.988550228949173</v>
      </c>
      <c r="O23" s="53">
        <v>106.32613407511951</v>
      </c>
      <c r="P23" s="53">
        <v>18.209039990324964</v>
      </c>
      <c r="Q23" s="53">
        <v>20.04845708947077</v>
      </c>
      <c r="R23" s="53">
        <v>44.5208453487712</v>
      </c>
      <c r="S23" s="53">
        <v>60.093959972263384</v>
      </c>
      <c r="T23" s="53">
        <v>64.45150692486766</v>
      </c>
      <c r="U23" s="53">
        <v>15.368597637502896</v>
      </c>
      <c r="V23" s="54">
        <v>356.0070912672696</v>
      </c>
      <c r="W23" s="55">
        <v>490.69862081996035</v>
      </c>
      <c r="X23" s="56">
        <v>52.33448413030634</v>
      </c>
      <c r="Y23" s="55">
        <v>578.1216037729068</v>
      </c>
    </row>
    <row r="24" spans="1:25" ht="15">
      <c r="A24" s="45">
        <v>2020</v>
      </c>
      <c r="B24" s="37">
        <v>5</v>
      </c>
      <c r="C24" s="37" t="s">
        <v>46</v>
      </c>
      <c r="D24" s="37" t="s">
        <v>51</v>
      </c>
      <c r="E24" s="37" t="s">
        <v>211</v>
      </c>
      <c r="F24" s="37" t="s">
        <v>48</v>
      </c>
      <c r="G24" s="38" t="s">
        <v>53</v>
      </c>
      <c r="H24" s="52">
        <v>10.340925253449903</v>
      </c>
      <c r="I24" s="53">
        <v>43.65055777326937</v>
      </c>
      <c r="J24" s="54">
        <v>53.99148302671927</v>
      </c>
      <c r="K24" s="52">
        <v>34.62861254283063</v>
      </c>
      <c r="L24" s="53">
        <v>5.4148855395689965</v>
      </c>
      <c r="M24" s="54">
        <v>40.04349808239963</v>
      </c>
      <c r="N24" s="52">
        <v>49.7893141280102</v>
      </c>
      <c r="O24" s="53">
        <v>32.85828731641867</v>
      </c>
      <c r="P24" s="53">
        <v>8.305723196124877</v>
      </c>
      <c r="Q24" s="53">
        <v>4.101097936402559</v>
      </c>
      <c r="R24" s="53">
        <v>19.263096170860628</v>
      </c>
      <c r="S24" s="53">
        <v>41.8984111882512</v>
      </c>
      <c r="T24" s="53">
        <v>53.37899022415146</v>
      </c>
      <c r="U24" s="53">
        <v>14.178281347752248</v>
      </c>
      <c r="V24" s="54">
        <v>223.77320150797183</v>
      </c>
      <c r="W24" s="55">
        <v>317.8081826170907</v>
      </c>
      <c r="X24" s="56">
        <v>34.01442287838733</v>
      </c>
      <c r="Y24" s="55">
        <v>375.7451052533235</v>
      </c>
    </row>
    <row r="25" spans="1:25" ht="15">
      <c r="A25" s="45">
        <v>2020</v>
      </c>
      <c r="B25" s="37">
        <v>5</v>
      </c>
      <c r="C25" s="37" t="s">
        <v>46</v>
      </c>
      <c r="D25" s="37" t="s">
        <v>51</v>
      </c>
      <c r="E25" s="37" t="s">
        <v>212</v>
      </c>
      <c r="F25" s="37" t="s">
        <v>48</v>
      </c>
      <c r="G25" s="38" t="s">
        <v>54</v>
      </c>
      <c r="H25" s="52">
        <v>8.279537362114281</v>
      </c>
      <c r="I25" s="53">
        <v>1.941805777471399</v>
      </c>
      <c r="J25" s="54">
        <v>10.22134313958568</v>
      </c>
      <c r="K25" s="52">
        <v>13.677002463886057</v>
      </c>
      <c r="L25" s="53">
        <v>7.885803815562516</v>
      </c>
      <c r="M25" s="54">
        <v>21.562806279448573</v>
      </c>
      <c r="N25" s="52">
        <v>10.406755670363147</v>
      </c>
      <c r="O25" s="53">
        <v>55.02746505591484</v>
      </c>
      <c r="P25" s="53">
        <v>5.961565424259303</v>
      </c>
      <c r="Q25" s="53">
        <v>2.1956681139267196</v>
      </c>
      <c r="R25" s="53">
        <v>16.6564589849619</v>
      </c>
      <c r="S25" s="53">
        <v>19.394158724682544</v>
      </c>
      <c r="T25" s="53">
        <v>24.158215370480246</v>
      </c>
      <c r="U25" s="53">
        <v>5.081994820421153</v>
      </c>
      <c r="V25" s="54">
        <v>138.88228216500985</v>
      </c>
      <c r="W25" s="55">
        <v>170.66643158404412</v>
      </c>
      <c r="X25" s="56">
        <v>17.18760005251356</v>
      </c>
      <c r="Y25" s="55">
        <v>189.86967832027892</v>
      </c>
    </row>
    <row r="26" spans="1:25" ht="15">
      <c r="A26" s="45">
        <v>2020</v>
      </c>
      <c r="B26" s="37">
        <v>5</v>
      </c>
      <c r="C26" s="37" t="s">
        <v>46</v>
      </c>
      <c r="D26" s="37" t="s">
        <v>51</v>
      </c>
      <c r="E26" s="37" t="s">
        <v>213</v>
      </c>
      <c r="F26" s="37" t="s">
        <v>48</v>
      </c>
      <c r="G26" s="38" t="s">
        <v>55</v>
      </c>
      <c r="H26" s="52">
        <v>36.48813704762772</v>
      </c>
      <c r="I26" s="53">
        <v>273.59469878920817</v>
      </c>
      <c r="J26" s="54">
        <v>310.0828358368359</v>
      </c>
      <c r="K26" s="52">
        <v>3.143174104972747</v>
      </c>
      <c r="L26" s="53">
        <v>9.260956439448945</v>
      </c>
      <c r="M26" s="54">
        <v>12.404130544421692</v>
      </c>
      <c r="N26" s="52">
        <v>12.677369818712421</v>
      </c>
      <c r="O26" s="53">
        <v>19.813936446151114</v>
      </c>
      <c r="P26" s="53">
        <v>4.363242453303131</v>
      </c>
      <c r="Q26" s="53">
        <v>1.8210149168450793</v>
      </c>
      <c r="R26" s="53">
        <v>11.214402420612469</v>
      </c>
      <c r="S26" s="53">
        <v>41.980020202935115</v>
      </c>
      <c r="T26" s="53">
        <v>23.01128615278134</v>
      </c>
      <c r="U26" s="53">
        <v>6.336390206278773</v>
      </c>
      <c r="V26" s="54">
        <v>121.21766261761944</v>
      </c>
      <c r="W26" s="55">
        <v>443.70462899887707</v>
      </c>
      <c r="X26" s="56">
        <v>58.63745569961514</v>
      </c>
      <c r="Y26" s="55">
        <v>647.7005622241253</v>
      </c>
    </row>
    <row r="27" spans="1:25" ht="15">
      <c r="A27" s="45">
        <v>2020</v>
      </c>
      <c r="B27" s="37">
        <v>5</v>
      </c>
      <c r="C27" s="37" t="s">
        <v>56</v>
      </c>
      <c r="D27" s="37" t="s">
        <v>57</v>
      </c>
      <c r="E27" s="37" t="s">
        <v>214</v>
      </c>
      <c r="F27" s="37" t="s">
        <v>58</v>
      </c>
      <c r="G27" s="38" t="s">
        <v>59</v>
      </c>
      <c r="H27" s="52">
        <v>37.81953421454372</v>
      </c>
      <c r="I27" s="53">
        <v>15.028960645981034</v>
      </c>
      <c r="J27" s="54">
        <v>52.84849486052475</v>
      </c>
      <c r="K27" s="52">
        <v>12.110950163274538</v>
      </c>
      <c r="L27" s="53">
        <v>32.34813293332259</v>
      </c>
      <c r="M27" s="54">
        <v>44.459083096597126</v>
      </c>
      <c r="N27" s="52">
        <v>364.2330895539892</v>
      </c>
      <c r="O27" s="53">
        <v>35.22052000415402</v>
      </c>
      <c r="P27" s="53">
        <v>6.636457399998585</v>
      </c>
      <c r="Q27" s="53">
        <v>3.833135290726617</v>
      </c>
      <c r="R27" s="53">
        <v>17.508317758433925</v>
      </c>
      <c r="S27" s="53">
        <v>47.14865239938158</v>
      </c>
      <c r="T27" s="53">
        <v>45.57891466361188</v>
      </c>
      <c r="U27" s="53">
        <v>8.543528742325165</v>
      </c>
      <c r="V27" s="54">
        <v>528.7026158126209</v>
      </c>
      <c r="W27" s="55">
        <v>626.0101937697428</v>
      </c>
      <c r="X27" s="56">
        <v>66.71075782646273</v>
      </c>
      <c r="Y27" s="55">
        <v>736.9501297642895</v>
      </c>
    </row>
    <row r="28" spans="1:25" ht="15">
      <c r="A28" s="45">
        <v>2020</v>
      </c>
      <c r="B28" s="37">
        <v>5</v>
      </c>
      <c r="C28" s="37" t="s">
        <v>56</v>
      </c>
      <c r="D28" s="37" t="s">
        <v>60</v>
      </c>
      <c r="E28" s="37" t="s">
        <v>215</v>
      </c>
      <c r="F28" s="37" t="s">
        <v>58</v>
      </c>
      <c r="G28" s="38" t="s">
        <v>61</v>
      </c>
      <c r="H28" s="52">
        <v>18.14339832644479</v>
      </c>
      <c r="I28" s="53">
        <v>6.444737456685628</v>
      </c>
      <c r="J28" s="54">
        <v>24.58813578313042</v>
      </c>
      <c r="K28" s="52">
        <v>1.6215989207569155</v>
      </c>
      <c r="L28" s="53">
        <v>6.847090419379843</v>
      </c>
      <c r="M28" s="54">
        <v>8.46868934013676</v>
      </c>
      <c r="N28" s="52">
        <v>63.76901369361795</v>
      </c>
      <c r="O28" s="53">
        <v>7.471100571846344</v>
      </c>
      <c r="P28" s="53">
        <v>1.5331665140961417</v>
      </c>
      <c r="Q28" s="53">
        <v>0.767592664502276</v>
      </c>
      <c r="R28" s="53">
        <v>2.910815379343609</v>
      </c>
      <c r="S28" s="53">
        <v>8.736273907280173</v>
      </c>
      <c r="T28" s="53">
        <v>9.484530420434286</v>
      </c>
      <c r="U28" s="53">
        <v>1.6793109312701069</v>
      </c>
      <c r="V28" s="54">
        <v>96.35180408239088</v>
      </c>
      <c r="W28" s="55">
        <v>129.40862920565806</v>
      </c>
      <c r="X28" s="56">
        <v>14.001751673196681</v>
      </c>
      <c r="Y28" s="55">
        <v>154.67387983708963</v>
      </c>
    </row>
    <row r="29" spans="1:25" ht="15">
      <c r="A29" s="45">
        <v>2020</v>
      </c>
      <c r="B29" s="37">
        <v>5</v>
      </c>
      <c r="C29" s="37" t="s">
        <v>56</v>
      </c>
      <c r="D29" s="37" t="s">
        <v>47</v>
      </c>
      <c r="E29" s="37" t="s">
        <v>216</v>
      </c>
      <c r="F29" s="37" t="s">
        <v>58</v>
      </c>
      <c r="G29" s="38" t="s">
        <v>62</v>
      </c>
      <c r="H29" s="52">
        <v>3.0783301311702127</v>
      </c>
      <c r="I29" s="53">
        <v>0</v>
      </c>
      <c r="J29" s="54">
        <v>3.0783301311702127</v>
      </c>
      <c r="K29" s="52">
        <v>5.314315685307634</v>
      </c>
      <c r="L29" s="53">
        <v>2.3282808872992327</v>
      </c>
      <c r="M29" s="54">
        <v>7.642596572606867</v>
      </c>
      <c r="N29" s="52">
        <v>10.534701103064375</v>
      </c>
      <c r="O29" s="53">
        <v>19.802164695539968</v>
      </c>
      <c r="P29" s="53">
        <v>4.281133561031765</v>
      </c>
      <c r="Q29" s="53">
        <v>3.01324260434574</v>
      </c>
      <c r="R29" s="53">
        <v>10.822871002451949</v>
      </c>
      <c r="S29" s="53">
        <v>10.7346929511499</v>
      </c>
      <c r="T29" s="53">
        <v>13.852504158872133</v>
      </c>
      <c r="U29" s="53">
        <v>4.11829529905071</v>
      </c>
      <c r="V29" s="54">
        <v>77.15960537550654</v>
      </c>
      <c r="W29" s="55">
        <v>87.88053207928363</v>
      </c>
      <c r="X29" s="56">
        <v>8.786142181334371</v>
      </c>
      <c r="Y29" s="55">
        <v>97.06063892401973</v>
      </c>
    </row>
    <row r="30" spans="1:25" ht="15">
      <c r="A30" s="45">
        <v>2020</v>
      </c>
      <c r="B30" s="37">
        <v>5</v>
      </c>
      <c r="C30" s="37" t="s">
        <v>56</v>
      </c>
      <c r="D30" s="37" t="s">
        <v>63</v>
      </c>
      <c r="E30" s="37" t="s">
        <v>217</v>
      </c>
      <c r="F30" s="37" t="s">
        <v>58</v>
      </c>
      <c r="G30" s="38" t="s">
        <v>64</v>
      </c>
      <c r="H30" s="52">
        <v>64.40993354600938</v>
      </c>
      <c r="I30" s="53">
        <v>437.1203115970087</v>
      </c>
      <c r="J30" s="54">
        <v>501.5302451430181</v>
      </c>
      <c r="K30" s="52">
        <v>11.583070639497585</v>
      </c>
      <c r="L30" s="53">
        <v>4.441675266876</v>
      </c>
      <c r="M30" s="54">
        <v>16.024745906373585</v>
      </c>
      <c r="N30" s="52">
        <v>10.26538361830615</v>
      </c>
      <c r="O30" s="53">
        <v>40.570054828855696</v>
      </c>
      <c r="P30" s="53">
        <v>6.267404371917852</v>
      </c>
      <c r="Q30" s="53">
        <v>3.668179342249626</v>
      </c>
      <c r="R30" s="53">
        <v>16.862477255798737</v>
      </c>
      <c r="S30" s="53">
        <v>59.547449099385666</v>
      </c>
      <c r="T30" s="53">
        <v>29.0014928531065</v>
      </c>
      <c r="U30" s="53">
        <v>9.073839989261343</v>
      </c>
      <c r="V30" s="54">
        <v>175.25628135888155</v>
      </c>
      <c r="W30" s="55">
        <v>692.8112724082732</v>
      </c>
      <c r="X30" s="56">
        <v>92.17487091059067</v>
      </c>
      <c r="Y30" s="55">
        <v>1018.1471571763419</v>
      </c>
    </row>
    <row r="31" spans="1:25" ht="15">
      <c r="A31" s="45">
        <v>2020</v>
      </c>
      <c r="B31" s="37">
        <v>5</v>
      </c>
      <c r="C31" s="37" t="s">
        <v>56</v>
      </c>
      <c r="D31" s="37" t="s">
        <v>47</v>
      </c>
      <c r="E31" s="37" t="s">
        <v>218</v>
      </c>
      <c r="F31" s="37" t="s">
        <v>58</v>
      </c>
      <c r="G31" s="38" t="s">
        <v>65</v>
      </c>
      <c r="H31" s="52">
        <v>27.011628052947703</v>
      </c>
      <c r="I31" s="53">
        <v>2.3459752536480023</v>
      </c>
      <c r="J31" s="54">
        <v>29.357603306595706</v>
      </c>
      <c r="K31" s="52">
        <v>4.178746506987606</v>
      </c>
      <c r="L31" s="53">
        <v>10.832842963158452</v>
      </c>
      <c r="M31" s="54">
        <v>15.011589470146058</v>
      </c>
      <c r="N31" s="52">
        <v>19.617682396300456</v>
      </c>
      <c r="O31" s="53">
        <v>25.91805697026225</v>
      </c>
      <c r="P31" s="53">
        <v>6.404816319625987</v>
      </c>
      <c r="Q31" s="53">
        <v>3.1717990007588104</v>
      </c>
      <c r="R31" s="53">
        <v>11.58096651153305</v>
      </c>
      <c r="S31" s="53">
        <v>17.66703804059746</v>
      </c>
      <c r="T31" s="53">
        <v>30.42445112498723</v>
      </c>
      <c r="U31" s="53">
        <v>5.614443962152142</v>
      </c>
      <c r="V31" s="54">
        <v>120.39925432621739</v>
      </c>
      <c r="W31" s="55">
        <v>164.76844710295916</v>
      </c>
      <c r="X31" s="56">
        <v>16.902114131789965</v>
      </c>
      <c r="Y31" s="55">
        <v>186.71312890486593</v>
      </c>
    </row>
    <row r="32" spans="1:25" ht="15">
      <c r="A32" s="45">
        <v>2020</v>
      </c>
      <c r="B32" s="37">
        <v>5</v>
      </c>
      <c r="C32" s="37" t="s">
        <v>56</v>
      </c>
      <c r="D32" s="37" t="s">
        <v>47</v>
      </c>
      <c r="E32" s="37" t="s">
        <v>219</v>
      </c>
      <c r="F32" s="37" t="s">
        <v>58</v>
      </c>
      <c r="G32" s="38" t="s">
        <v>66</v>
      </c>
      <c r="H32" s="52">
        <v>62.34652241720899</v>
      </c>
      <c r="I32" s="53">
        <v>26.53118161586657</v>
      </c>
      <c r="J32" s="54">
        <v>88.87770403307556</v>
      </c>
      <c r="K32" s="52">
        <v>6.649779641759223</v>
      </c>
      <c r="L32" s="53">
        <v>3.934375824263878</v>
      </c>
      <c r="M32" s="54">
        <v>10.584155466023102</v>
      </c>
      <c r="N32" s="52">
        <v>22.515249247549118</v>
      </c>
      <c r="O32" s="53">
        <v>11.55858399977858</v>
      </c>
      <c r="P32" s="53">
        <v>1.7662837134901714</v>
      </c>
      <c r="Q32" s="53">
        <v>0.7684506341355214</v>
      </c>
      <c r="R32" s="53">
        <v>4.639703682774491</v>
      </c>
      <c r="S32" s="53">
        <v>9.839117502922202</v>
      </c>
      <c r="T32" s="53">
        <v>11.677054533219044</v>
      </c>
      <c r="U32" s="53">
        <v>2.1323313330398648</v>
      </c>
      <c r="V32" s="54">
        <v>64.89677464690898</v>
      </c>
      <c r="W32" s="55">
        <v>164.35863414600766</v>
      </c>
      <c r="X32" s="56">
        <v>18.698836987549488</v>
      </c>
      <c r="Y32" s="55">
        <v>206.54941623270835</v>
      </c>
    </row>
    <row r="33" spans="1:25" ht="15">
      <c r="A33" s="45">
        <v>2020</v>
      </c>
      <c r="B33" s="37">
        <v>5</v>
      </c>
      <c r="C33" s="37" t="s">
        <v>56</v>
      </c>
      <c r="D33" s="37" t="s">
        <v>63</v>
      </c>
      <c r="E33" s="37" t="s">
        <v>220</v>
      </c>
      <c r="F33" s="37" t="s">
        <v>58</v>
      </c>
      <c r="G33" s="38" t="s">
        <v>67</v>
      </c>
      <c r="H33" s="52">
        <v>26.705691538281993</v>
      </c>
      <c r="I33" s="53">
        <v>428.3284489842959</v>
      </c>
      <c r="J33" s="54">
        <v>455.0341405225779</v>
      </c>
      <c r="K33" s="52">
        <v>18.847702538408704</v>
      </c>
      <c r="L33" s="53">
        <v>4.042664677045576</v>
      </c>
      <c r="M33" s="54">
        <v>22.89036721545428</v>
      </c>
      <c r="N33" s="52">
        <v>20.700112549924086</v>
      </c>
      <c r="O33" s="53">
        <v>65.32372706857291</v>
      </c>
      <c r="P33" s="53">
        <v>14.587466143762313</v>
      </c>
      <c r="Q33" s="53">
        <v>7.576803809102053</v>
      </c>
      <c r="R33" s="53">
        <v>39.975242026600576</v>
      </c>
      <c r="S33" s="53">
        <v>76.85379029974409</v>
      </c>
      <c r="T33" s="53">
        <v>36.04273771843198</v>
      </c>
      <c r="U33" s="53">
        <v>14.697371915855634</v>
      </c>
      <c r="V33" s="54">
        <v>275.75725153199363</v>
      </c>
      <c r="W33" s="55">
        <v>753.6817592700259</v>
      </c>
      <c r="X33" s="56">
        <v>97.18844765352225</v>
      </c>
      <c r="Y33" s="55">
        <v>1073.5418067796393</v>
      </c>
    </row>
    <row r="34" spans="1:25" ht="15">
      <c r="A34" s="45">
        <v>2020</v>
      </c>
      <c r="B34" s="37">
        <v>5</v>
      </c>
      <c r="C34" s="37" t="s">
        <v>56</v>
      </c>
      <c r="D34" s="37" t="s">
        <v>57</v>
      </c>
      <c r="E34" s="37" t="s">
        <v>221</v>
      </c>
      <c r="F34" s="37" t="s">
        <v>58</v>
      </c>
      <c r="G34" s="38" t="s">
        <v>68</v>
      </c>
      <c r="H34" s="52">
        <v>14.244922089734468</v>
      </c>
      <c r="I34" s="53">
        <v>1.418281453799779</v>
      </c>
      <c r="J34" s="54">
        <v>15.663203543534246</v>
      </c>
      <c r="K34" s="52">
        <v>0.31089456746336847</v>
      </c>
      <c r="L34" s="53">
        <v>8.224706262931766</v>
      </c>
      <c r="M34" s="54">
        <v>8.535600830395135</v>
      </c>
      <c r="N34" s="52">
        <v>4.020687754216699</v>
      </c>
      <c r="O34" s="53">
        <v>18.34091876334727</v>
      </c>
      <c r="P34" s="53">
        <v>4.587782790215752</v>
      </c>
      <c r="Q34" s="53">
        <v>3.971324792356893</v>
      </c>
      <c r="R34" s="53">
        <v>8.75658141122563</v>
      </c>
      <c r="S34" s="53">
        <v>10.662073858120406</v>
      </c>
      <c r="T34" s="53">
        <v>18.06879050517362</v>
      </c>
      <c r="U34" s="53">
        <v>5.999653336100344</v>
      </c>
      <c r="V34" s="54">
        <v>74.40781321075661</v>
      </c>
      <c r="W34" s="55">
        <v>98.606617584686</v>
      </c>
      <c r="X34" s="56">
        <v>9.990639457311906</v>
      </c>
      <c r="Y34" s="55">
        <v>110.36430244450963</v>
      </c>
    </row>
    <row r="35" spans="1:25" ht="15">
      <c r="A35" s="45">
        <v>2020</v>
      </c>
      <c r="B35" s="37">
        <v>5</v>
      </c>
      <c r="C35" s="37" t="s">
        <v>56</v>
      </c>
      <c r="D35" s="37" t="s">
        <v>57</v>
      </c>
      <c r="E35" s="37" t="s">
        <v>222</v>
      </c>
      <c r="F35" s="37" t="s">
        <v>58</v>
      </c>
      <c r="G35" s="38" t="s">
        <v>69</v>
      </c>
      <c r="H35" s="52">
        <v>9.611646935249912</v>
      </c>
      <c r="I35" s="53">
        <v>0.6733488062960769</v>
      </c>
      <c r="J35" s="54">
        <v>10.284995741545988</v>
      </c>
      <c r="K35" s="52">
        <v>1.3032366246615197</v>
      </c>
      <c r="L35" s="53">
        <v>2.5777076521297584</v>
      </c>
      <c r="M35" s="54">
        <v>3.8809442767912783</v>
      </c>
      <c r="N35" s="52">
        <v>2.1401277362175426</v>
      </c>
      <c r="O35" s="53">
        <v>8.450563752165948</v>
      </c>
      <c r="P35" s="53">
        <v>2.2488117458360377</v>
      </c>
      <c r="Q35" s="53">
        <v>1.262576019174421</v>
      </c>
      <c r="R35" s="53">
        <v>4.420355506060411</v>
      </c>
      <c r="S35" s="53">
        <v>6.469328323603006</v>
      </c>
      <c r="T35" s="53">
        <v>14.268047266381807</v>
      </c>
      <c r="U35" s="53">
        <v>3.1250160465368197</v>
      </c>
      <c r="V35" s="54">
        <v>42.384826395976</v>
      </c>
      <c r="W35" s="55">
        <v>56.55076641431326</v>
      </c>
      <c r="X35" s="56">
        <v>5.750865301790556</v>
      </c>
      <c r="Y35" s="55">
        <v>63.52841167659867</v>
      </c>
    </row>
    <row r="36" spans="1:25" ht="15">
      <c r="A36" s="45">
        <v>2020</v>
      </c>
      <c r="B36" s="37">
        <v>5</v>
      </c>
      <c r="C36" s="37" t="s">
        <v>56</v>
      </c>
      <c r="D36" s="37" t="s">
        <v>57</v>
      </c>
      <c r="E36" s="37" t="s">
        <v>223</v>
      </c>
      <c r="F36" s="37" t="s">
        <v>58</v>
      </c>
      <c r="G36" s="38" t="s">
        <v>70</v>
      </c>
      <c r="H36" s="52">
        <v>43.074995633464205</v>
      </c>
      <c r="I36" s="53">
        <v>1.8986786988426336</v>
      </c>
      <c r="J36" s="54">
        <v>44.973674332306835</v>
      </c>
      <c r="K36" s="52">
        <v>4.307491491591385</v>
      </c>
      <c r="L36" s="53">
        <v>13.655341477807886</v>
      </c>
      <c r="M36" s="54">
        <v>17.962832969399273</v>
      </c>
      <c r="N36" s="52">
        <v>4.622022229868054</v>
      </c>
      <c r="O36" s="53">
        <v>24.031503040917322</v>
      </c>
      <c r="P36" s="53">
        <v>5.899676129487636</v>
      </c>
      <c r="Q36" s="53">
        <v>3.472932374364418</v>
      </c>
      <c r="R36" s="53">
        <v>11.813792896528092</v>
      </c>
      <c r="S36" s="53">
        <v>17.328046029173</v>
      </c>
      <c r="T36" s="53">
        <v>45.20993649945361</v>
      </c>
      <c r="U36" s="53">
        <v>10.655250642427703</v>
      </c>
      <c r="V36" s="54">
        <v>123.03315984221983</v>
      </c>
      <c r="W36" s="55">
        <v>185.96966714392593</v>
      </c>
      <c r="X36" s="56">
        <v>18.99776865453851</v>
      </c>
      <c r="Y36" s="55">
        <v>209.86080290808255</v>
      </c>
    </row>
    <row r="37" spans="1:25" ht="15">
      <c r="A37" s="45">
        <v>2020</v>
      </c>
      <c r="B37" s="37">
        <v>5</v>
      </c>
      <c r="C37" s="37" t="s">
        <v>71</v>
      </c>
      <c r="D37" s="37" t="s">
        <v>72</v>
      </c>
      <c r="E37" s="37" t="s">
        <v>224</v>
      </c>
      <c r="F37" s="37" t="s">
        <v>73</v>
      </c>
      <c r="G37" s="38" t="s">
        <v>74</v>
      </c>
      <c r="H37" s="52">
        <v>22.39498493484801</v>
      </c>
      <c r="I37" s="53">
        <v>0</v>
      </c>
      <c r="J37" s="54">
        <v>22.39498493484801</v>
      </c>
      <c r="K37" s="52">
        <v>1.3881317578092485</v>
      </c>
      <c r="L37" s="53">
        <v>14.901633276104915</v>
      </c>
      <c r="M37" s="54">
        <v>16.289765033914165</v>
      </c>
      <c r="N37" s="52">
        <v>4.361644978583927</v>
      </c>
      <c r="O37" s="53">
        <v>17.49380442459919</v>
      </c>
      <c r="P37" s="53">
        <v>4.1144987361750225</v>
      </c>
      <c r="Q37" s="53">
        <v>2.496956894515307</v>
      </c>
      <c r="R37" s="53">
        <v>8.263716165257232</v>
      </c>
      <c r="S37" s="53">
        <v>9.035937462477811</v>
      </c>
      <c r="T37" s="53">
        <v>18.571775528329653</v>
      </c>
      <c r="U37" s="53">
        <v>3.0051405654081034</v>
      </c>
      <c r="V37" s="54">
        <v>67.34347475534624</v>
      </c>
      <c r="W37" s="55">
        <v>106.02822472410841</v>
      </c>
      <c r="X37" s="56">
        <v>10.731937002692835</v>
      </c>
      <c r="Y37" s="55">
        <v>118.55114136403209</v>
      </c>
    </row>
    <row r="38" spans="1:25" ht="15">
      <c r="A38" s="45">
        <v>2020</v>
      </c>
      <c r="B38" s="37">
        <v>5</v>
      </c>
      <c r="C38" s="37" t="s">
        <v>71</v>
      </c>
      <c r="D38" s="37" t="s">
        <v>75</v>
      </c>
      <c r="E38" s="37" t="s">
        <v>225</v>
      </c>
      <c r="F38" s="37" t="s">
        <v>73</v>
      </c>
      <c r="G38" s="38" t="s">
        <v>76</v>
      </c>
      <c r="H38" s="52">
        <v>18.28266472582971</v>
      </c>
      <c r="I38" s="53">
        <v>0.5499486280412577</v>
      </c>
      <c r="J38" s="54">
        <v>18.83261335387097</v>
      </c>
      <c r="K38" s="52">
        <v>2.2405441971706237</v>
      </c>
      <c r="L38" s="53">
        <v>2.350398389194299</v>
      </c>
      <c r="M38" s="54">
        <v>4.590942586364923</v>
      </c>
      <c r="N38" s="52">
        <v>2.4289673662868445</v>
      </c>
      <c r="O38" s="53">
        <v>8.730838930799381</v>
      </c>
      <c r="P38" s="53">
        <v>1.95100345695192</v>
      </c>
      <c r="Q38" s="53">
        <v>0.7086616170062365</v>
      </c>
      <c r="R38" s="53">
        <v>6.702957542913061</v>
      </c>
      <c r="S38" s="53">
        <v>5.574918292644676</v>
      </c>
      <c r="T38" s="53">
        <v>11.425737435116805</v>
      </c>
      <c r="U38" s="53">
        <v>2.1169284993371105</v>
      </c>
      <c r="V38" s="54">
        <v>39.64001314105604</v>
      </c>
      <c r="W38" s="55">
        <v>63.06356908129193</v>
      </c>
      <c r="X38" s="56">
        <v>6.510389331366038</v>
      </c>
      <c r="Y38" s="55">
        <v>71.91726735565035</v>
      </c>
    </row>
    <row r="39" spans="1:25" ht="15">
      <c r="A39" s="45">
        <v>2020</v>
      </c>
      <c r="B39" s="37">
        <v>5</v>
      </c>
      <c r="C39" s="37" t="s">
        <v>71</v>
      </c>
      <c r="D39" s="37" t="s">
        <v>72</v>
      </c>
      <c r="E39" s="37" t="s">
        <v>226</v>
      </c>
      <c r="F39" s="37" t="s">
        <v>73</v>
      </c>
      <c r="G39" s="38" t="s">
        <v>77</v>
      </c>
      <c r="H39" s="52">
        <v>12.153955837735353</v>
      </c>
      <c r="I39" s="53">
        <v>7.126102781150202</v>
      </c>
      <c r="J39" s="54">
        <v>19.280058618885555</v>
      </c>
      <c r="K39" s="52">
        <v>0.7175525529488381</v>
      </c>
      <c r="L39" s="53">
        <v>3.5923666611015475</v>
      </c>
      <c r="M39" s="54">
        <v>4.309919214050385</v>
      </c>
      <c r="N39" s="52">
        <v>1.8784469678205924</v>
      </c>
      <c r="O39" s="53">
        <v>5.163839282435926</v>
      </c>
      <c r="P39" s="53">
        <v>2.5489546934165253</v>
      </c>
      <c r="Q39" s="53">
        <v>1.3400765876794383</v>
      </c>
      <c r="R39" s="53">
        <v>4.559842937173375</v>
      </c>
      <c r="S39" s="53">
        <v>8.851991436878087</v>
      </c>
      <c r="T39" s="53">
        <v>20.128440347851047</v>
      </c>
      <c r="U39" s="53">
        <v>2.247152024526149</v>
      </c>
      <c r="V39" s="54">
        <v>46.71874427778114</v>
      </c>
      <c r="W39" s="55">
        <v>70.30872211071707</v>
      </c>
      <c r="X39" s="56">
        <v>7.459255512096082</v>
      </c>
      <c r="Y39" s="55">
        <v>82.39913113796223</v>
      </c>
    </row>
    <row r="40" spans="1:25" ht="15">
      <c r="A40" s="45">
        <v>2020</v>
      </c>
      <c r="B40" s="37">
        <v>5</v>
      </c>
      <c r="C40" s="37" t="s">
        <v>71</v>
      </c>
      <c r="D40" s="37" t="s">
        <v>72</v>
      </c>
      <c r="E40" s="37" t="s">
        <v>227</v>
      </c>
      <c r="F40" s="37" t="s">
        <v>73</v>
      </c>
      <c r="G40" s="38" t="s">
        <v>78</v>
      </c>
      <c r="H40" s="52">
        <v>4.511185334497156</v>
      </c>
      <c r="I40" s="53">
        <v>0</v>
      </c>
      <c r="J40" s="54">
        <v>4.511185334497156</v>
      </c>
      <c r="K40" s="52">
        <v>0.8294310396573453</v>
      </c>
      <c r="L40" s="53">
        <v>3.6779204354008694</v>
      </c>
      <c r="M40" s="54">
        <v>4.507351475058215</v>
      </c>
      <c r="N40" s="52">
        <v>2.444589963919888</v>
      </c>
      <c r="O40" s="53">
        <v>8.966196368353243</v>
      </c>
      <c r="P40" s="53">
        <v>3.124051347600014</v>
      </c>
      <c r="Q40" s="53">
        <v>1.8029881487317976</v>
      </c>
      <c r="R40" s="53">
        <v>5.31784968600017</v>
      </c>
      <c r="S40" s="53">
        <v>7.209129181946695</v>
      </c>
      <c r="T40" s="53">
        <v>14.765526561138596</v>
      </c>
      <c r="U40" s="53">
        <v>2.518246143156617</v>
      </c>
      <c r="V40" s="54">
        <v>46.14857740084702</v>
      </c>
      <c r="W40" s="55">
        <v>55.16711421040239</v>
      </c>
      <c r="X40" s="56">
        <v>5.498137613225983</v>
      </c>
      <c r="Y40" s="55">
        <v>60.73754695649355</v>
      </c>
    </row>
    <row r="41" spans="1:25" ht="15">
      <c r="A41" s="45">
        <v>2020</v>
      </c>
      <c r="B41" s="37">
        <v>5</v>
      </c>
      <c r="C41" s="37" t="s">
        <v>71</v>
      </c>
      <c r="D41" s="37" t="s">
        <v>60</v>
      </c>
      <c r="E41" s="37" t="s">
        <v>228</v>
      </c>
      <c r="F41" s="37" t="s">
        <v>73</v>
      </c>
      <c r="G41" s="38" t="s">
        <v>79</v>
      </c>
      <c r="H41" s="52">
        <v>7.624262429648695</v>
      </c>
      <c r="I41" s="53">
        <v>0</v>
      </c>
      <c r="J41" s="54">
        <v>7.624262429648695</v>
      </c>
      <c r="K41" s="52">
        <v>0.7711044903204682</v>
      </c>
      <c r="L41" s="53">
        <v>2.1313056825789514</v>
      </c>
      <c r="M41" s="54">
        <v>2.90241017289942</v>
      </c>
      <c r="N41" s="52">
        <v>20.284525910618584</v>
      </c>
      <c r="O41" s="53">
        <v>1.106152575964843</v>
      </c>
      <c r="P41" s="53">
        <v>0.3628274967642532</v>
      </c>
      <c r="Q41" s="53">
        <v>0.19894715798326262</v>
      </c>
      <c r="R41" s="53">
        <v>0.8182680296382964</v>
      </c>
      <c r="S41" s="53">
        <v>2.3499660356793908</v>
      </c>
      <c r="T41" s="53">
        <v>2.4081506928632486</v>
      </c>
      <c r="U41" s="53">
        <v>0.3017540525171701</v>
      </c>
      <c r="V41" s="54">
        <v>27.83059195202905</v>
      </c>
      <c r="W41" s="55">
        <v>38.35726455457716</v>
      </c>
      <c r="X41" s="56">
        <v>4.090324634541153</v>
      </c>
      <c r="Y41" s="55">
        <v>45.18477119510783</v>
      </c>
    </row>
    <row r="42" spans="1:25" ht="15">
      <c r="A42" s="45">
        <v>2020</v>
      </c>
      <c r="B42" s="37">
        <v>5</v>
      </c>
      <c r="C42" s="37" t="s">
        <v>71</v>
      </c>
      <c r="D42" s="37" t="s">
        <v>75</v>
      </c>
      <c r="E42" s="37" t="s">
        <v>229</v>
      </c>
      <c r="F42" s="37" t="s">
        <v>73</v>
      </c>
      <c r="G42" s="38" t="s">
        <v>80</v>
      </c>
      <c r="H42" s="52">
        <v>146.61000558943883</v>
      </c>
      <c r="I42" s="53">
        <v>4.407297913280727</v>
      </c>
      <c r="J42" s="54">
        <v>151.01730350271956</v>
      </c>
      <c r="K42" s="52">
        <v>24.25185105348576</v>
      </c>
      <c r="L42" s="53">
        <v>11.243274774291827</v>
      </c>
      <c r="M42" s="54">
        <v>35.495125827777585</v>
      </c>
      <c r="N42" s="52">
        <v>20.423880419607762</v>
      </c>
      <c r="O42" s="53">
        <v>56.54850910782654</v>
      </c>
      <c r="P42" s="53">
        <v>8.066937810763555</v>
      </c>
      <c r="Q42" s="53">
        <v>9.934983358974613</v>
      </c>
      <c r="R42" s="53">
        <v>19.683405696100902</v>
      </c>
      <c r="S42" s="53">
        <v>25.95116456124541</v>
      </c>
      <c r="T42" s="53">
        <v>22.891279404738036</v>
      </c>
      <c r="U42" s="53">
        <v>7.249651355577942</v>
      </c>
      <c r="V42" s="54">
        <v>170.7498117148348</v>
      </c>
      <c r="W42" s="55">
        <v>357.26224104533196</v>
      </c>
      <c r="X42" s="56">
        <v>37.67828256928382</v>
      </c>
      <c r="Y42" s="55">
        <v>416.2049068683532</v>
      </c>
    </row>
    <row r="43" spans="1:25" ht="15">
      <c r="A43" s="45">
        <v>2020</v>
      </c>
      <c r="B43" s="37">
        <v>5</v>
      </c>
      <c r="C43" s="37" t="s">
        <v>71</v>
      </c>
      <c r="D43" s="37" t="s">
        <v>75</v>
      </c>
      <c r="E43" s="37" t="s">
        <v>230</v>
      </c>
      <c r="F43" s="37" t="s">
        <v>73</v>
      </c>
      <c r="G43" s="38" t="s">
        <v>81</v>
      </c>
      <c r="H43" s="52">
        <v>59.80043427575436</v>
      </c>
      <c r="I43" s="53">
        <v>0</v>
      </c>
      <c r="J43" s="54">
        <v>59.80043427575436</v>
      </c>
      <c r="K43" s="52">
        <v>130.08341593374166</v>
      </c>
      <c r="L43" s="53">
        <v>46.349258594276016</v>
      </c>
      <c r="M43" s="54">
        <v>176.43267452801769</v>
      </c>
      <c r="N43" s="52">
        <v>8.446091368877923</v>
      </c>
      <c r="O43" s="53">
        <v>29.755805741423334</v>
      </c>
      <c r="P43" s="53">
        <v>4.298515615278994</v>
      </c>
      <c r="Q43" s="53">
        <v>4.4950064264390175</v>
      </c>
      <c r="R43" s="53">
        <v>11.467643513803225</v>
      </c>
      <c r="S43" s="53">
        <v>20.835848603669913</v>
      </c>
      <c r="T43" s="53">
        <v>12.788279736243465</v>
      </c>
      <c r="U43" s="53">
        <v>4.4647507299833284</v>
      </c>
      <c r="V43" s="54">
        <v>96.5519417357192</v>
      </c>
      <c r="W43" s="55">
        <v>332.78505053949124</v>
      </c>
      <c r="X43" s="56">
        <v>32.55699783802318</v>
      </c>
      <c r="Y43" s="55">
        <v>359.6248278283957</v>
      </c>
    </row>
    <row r="44" spans="1:25" ht="15">
      <c r="A44" s="45">
        <v>2020</v>
      </c>
      <c r="B44" s="37">
        <v>5</v>
      </c>
      <c r="C44" s="37" t="s">
        <v>71</v>
      </c>
      <c r="D44" s="37" t="s">
        <v>60</v>
      </c>
      <c r="E44" s="37" t="s">
        <v>231</v>
      </c>
      <c r="F44" s="37" t="s">
        <v>73</v>
      </c>
      <c r="G44" s="38" t="s">
        <v>82</v>
      </c>
      <c r="H44" s="52">
        <v>21.250164268207293</v>
      </c>
      <c r="I44" s="53">
        <v>1.786785321243928</v>
      </c>
      <c r="J44" s="54">
        <v>23.036949589451222</v>
      </c>
      <c r="K44" s="52">
        <v>5.013859580676226</v>
      </c>
      <c r="L44" s="53">
        <v>15.040371632689578</v>
      </c>
      <c r="M44" s="54">
        <v>20.054231213365803</v>
      </c>
      <c r="N44" s="52">
        <v>25.784219059862437</v>
      </c>
      <c r="O44" s="53">
        <v>40.89773301257186</v>
      </c>
      <c r="P44" s="53">
        <v>12.236167520054499</v>
      </c>
      <c r="Q44" s="53">
        <v>6.350429776994242</v>
      </c>
      <c r="R44" s="53">
        <v>32.55095858026097</v>
      </c>
      <c r="S44" s="53">
        <v>37.42829163070675</v>
      </c>
      <c r="T44" s="53">
        <v>67.41871219923578</v>
      </c>
      <c r="U44" s="53">
        <v>13.830403757484419</v>
      </c>
      <c r="V44" s="54">
        <v>236.49691553717096</v>
      </c>
      <c r="W44" s="55">
        <v>279.588096339988</v>
      </c>
      <c r="X44" s="56">
        <v>28.066147107140395</v>
      </c>
      <c r="Y44" s="55">
        <v>310.0451347871132</v>
      </c>
    </row>
    <row r="45" spans="1:25" ht="15">
      <c r="A45" s="45">
        <v>2020</v>
      </c>
      <c r="B45" s="37">
        <v>5</v>
      </c>
      <c r="C45" s="37" t="s">
        <v>71</v>
      </c>
      <c r="D45" s="37" t="s">
        <v>60</v>
      </c>
      <c r="E45" s="37" t="s">
        <v>232</v>
      </c>
      <c r="F45" s="37" t="s">
        <v>73</v>
      </c>
      <c r="G45" s="38" t="s">
        <v>83</v>
      </c>
      <c r="H45" s="52">
        <v>3.912710926204777</v>
      </c>
      <c r="I45" s="53">
        <v>0</v>
      </c>
      <c r="J45" s="54">
        <v>3.912710926204777</v>
      </c>
      <c r="K45" s="52">
        <v>0.2452027627462753</v>
      </c>
      <c r="L45" s="53">
        <v>3.783807515816796</v>
      </c>
      <c r="M45" s="54">
        <v>4.029010278563071</v>
      </c>
      <c r="N45" s="52">
        <v>24.281601737979468</v>
      </c>
      <c r="O45" s="53">
        <v>2.2496082250934375</v>
      </c>
      <c r="P45" s="53">
        <v>0.764064167473908</v>
      </c>
      <c r="Q45" s="53">
        <v>0.4462401773490329</v>
      </c>
      <c r="R45" s="53">
        <v>1.172759906160681</v>
      </c>
      <c r="S45" s="53">
        <v>3.438255262047639</v>
      </c>
      <c r="T45" s="53">
        <v>4.677222202206449</v>
      </c>
      <c r="U45" s="53">
        <v>0.8249160289722407</v>
      </c>
      <c r="V45" s="54">
        <v>37.85466770728286</v>
      </c>
      <c r="W45" s="55">
        <v>45.7963889120507</v>
      </c>
      <c r="X45" s="56">
        <v>4.804491999038952</v>
      </c>
      <c r="Y45" s="55">
        <v>53.0748839196331</v>
      </c>
    </row>
    <row r="46" spans="1:25" ht="15">
      <c r="A46" s="45">
        <v>2020</v>
      </c>
      <c r="B46" s="37">
        <v>5</v>
      </c>
      <c r="C46" s="37" t="s">
        <v>71</v>
      </c>
      <c r="D46" s="37" t="s">
        <v>84</v>
      </c>
      <c r="E46" s="37" t="s">
        <v>233</v>
      </c>
      <c r="F46" s="37" t="s">
        <v>73</v>
      </c>
      <c r="G46" s="38" t="s">
        <v>85</v>
      </c>
      <c r="H46" s="52">
        <v>34.83657847420697</v>
      </c>
      <c r="I46" s="53">
        <v>0</v>
      </c>
      <c r="J46" s="54">
        <v>34.83657847420697</v>
      </c>
      <c r="K46" s="52">
        <v>3.419261818265628</v>
      </c>
      <c r="L46" s="53">
        <v>10.144764976469002</v>
      </c>
      <c r="M46" s="54">
        <v>13.56402679473463</v>
      </c>
      <c r="N46" s="52">
        <v>7.746665537930167</v>
      </c>
      <c r="O46" s="53">
        <v>29.232637316111408</v>
      </c>
      <c r="P46" s="53">
        <v>8.162047402028922</v>
      </c>
      <c r="Q46" s="53">
        <v>4.418184956573269</v>
      </c>
      <c r="R46" s="53">
        <v>14.464330924383384</v>
      </c>
      <c r="S46" s="53">
        <v>21.290567653993385</v>
      </c>
      <c r="T46" s="53">
        <v>48.16752227488971</v>
      </c>
      <c r="U46" s="53">
        <v>5.5999716638505035</v>
      </c>
      <c r="V46" s="54">
        <v>139.08192772976076</v>
      </c>
      <c r="W46" s="55">
        <v>187.48253299870237</v>
      </c>
      <c r="X46" s="56">
        <v>19.01591886535196</v>
      </c>
      <c r="Y46" s="55">
        <v>210.06410526787036</v>
      </c>
    </row>
    <row r="47" spans="1:25" ht="15">
      <c r="A47" s="45">
        <v>2020</v>
      </c>
      <c r="B47" s="37">
        <v>5</v>
      </c>
      <c r="C47" s="37" t="s">
        <v>71</v>
      </c>
      <c r="D47" s="37" t="s">
        <v>84</v>
      </c>
      <c r="E47" s="37" t="s">
        <v>234</v>
      </c>
      <c r="F47" s="37" t="s">
        <v>73</v>
      </c>
      <c r="G47" s="38" t="s">
        <v>86</v>
      </c>
      <c r="H47" s="52">
        <v>14.216611969488289</v>
      </c>
      <c r="I47" s="53">
        <v>0</v>
      </c>
      <c r="J47" s="54">
        <v>14.216611969488289</v>
      </c>
      <c r="K47" s="52">
        <v>1.0963293189885486</v>
      </c>
      <c r="L47" s="53">
        <v>3.106431959495204</v>
      </c>
      <c r="M47" s="54">
        <v>4.202761278483752</v>
      </c>
      <c r="N47" s="52">
        <v>1.5458415037895994</v>
      </c>
      <c r="O47" s="53">
        <v>5.06523211301958</v>
      </c>
      <c r="P47" s="53">
        <v>2.119108486744747</v>
      </c>
      <c r="Q47" s="53">
        <v>1.8089342519027711</v>
      </c>
      <c r="R47" s="53">
        <v>6.647266541610297</v>
      </c>
      <c r="S47" s="53">
        <v>5.921109151859059</v>
      </c>
      <c r="T47" s="53">
        <v>14.611226292586288</v>
      </c>
      <c r="U47" s="53">
        <v>2.105931704711798</v>
      </c>
      <c r="V47" s="54">
        <v>39.82465004622414</v>
      </c>
      <c r="W47" s="55">
        <v>58.24402329419619</v>
      </c>
      <c r="X47" s="56">
        <v>5.9139473295198295</v>
      </c>
      <c r="Y47" s="55">
        <v>65.32924079025578</v>
      </c>
    </row>
    <row r="48" spans="1:25" ht="15">
      <c r="A48" s="45">
        <v>2020</v>
      </c>
      <c r="B48" s="37">
        <v>5</v>
      </c>
      <c r="C48" s="37" t="s">
        <v>71</v>
      </c>
      <c r="D48" s="37" t="s">
        <v>75</v>
      </c>
      <c r="E48" s="37" t="s">
        <v>235</v>
      </c>
      <c r="F48" s="37" t="s">
        <v>73</v>
      </c>
      <c r="G48" s="38" t="s">
        <v>87</v>
      </c>
      <c r="H48" s="52">
        <v>3.5590916745164454</v>
      </c>
      <c r="I48" s="53">
        <v>0</v>
      </c>
      <c r="J48" s="54">
        <v>3.5590916745164454</v>
      </c>
      <c r="K48" s="52">
        <v>1.2391212244635155</v>
      </c>
      <c r="L48" s="53">
        <v>1.0558962977792126</v>
      </c>
      <c r="M48" s="54">
        <v>2.295017522242728</v>
      </c>
      <c r="N48" s="52">
        <v>1.902959289977629</v>
      </c>
      <c r="O48" s="53">
        <v>4.815121793286423</v>
      </c>
      <c r="P48" s="53">
        <v>1.2444009728864605</v>
      </c>
      <c r="Q48" s="53">
        <v>0.8631806672102375</v>
      </c>
      <c r="R48" s="53">
        <v>2.8077147489416223</v>
      </c>
      <c r="S48" s="53">
        <v>3.5641781253030667</v>
      </c>
      <c r="T48" s="53">
        <v>7.116252203478218</v>
      </c>
      <c r="U48" s="53">
        <v>1.5506686782653514</v>
      </c>
      <c r="V48" s="54">
        <v>23.86447647934901</v>
      </c>
      <c r="W48" s="55">
        <v>29.71858567610818</v>
      </c>
      <c r="X48" s="56">
        <v>2.9873070813742393</v>
      </c>
      <c r="Y48" s="55">
        <v>33.00038201394993</v>
      </c>
    </row>
    <row r="49" spans="1:25" ht="15">
      <c r="A49" s="45">
        <v>2020</v>
      </c>
      <c r="B49" s="37">
        <v>5</v>
      </c>
      <c r="C49" s="37" t="s">
        <v>71</v>
      </c>
      <c r="D49" s="37" t="s">
        <v>75</v>
      </c>
      <c r="E49" s="37" t="s">
        <v>236</v>
      </c>
      <c r="F49" s="37" t="s">
        <v>73</v>
      </c>
      <c r="G49" s="38" t="s">
        <v>88</v>
      </c>
      <c r="H49" s="52">
        <v>69.70676463358693</v>
      </c>
      <c r="I49" s="53">
        <v>2.0929141650256926</v>
      </c>
      <c r="J49" s="54">
        <v>71.79967879861262</v>
      </c>
      <c r="K49" s="52">
        <v>392.8836240654079</v>
      </c>
      <c r="L49" s="53">
        <v>63.51025298298807</v>
      </c>
      <c r="M49" s="54">
        <v>456.39387704839595</v>
      </c>
      <c r="N49" s="52">
        <v>15.915323915608905</v>
      </c>
      <c r="O49" s="53">
        <v>55.18330445439317</v>
      </c>
      <c r="P49" s="53">
        <v>8.067291882739175</v>
      </c>
      <c r="Q49" s="53">
        <v>10.491046612138275</v>
      </c>
      <c r="R49" s="53">
        <v>27.052484561684754</v>
      </c>
      <c r="S49" s="53">
        <v>47.27779171804611</v>
      </c>
      <c r="T49" s="53">
        <v>26.3277185646471</v>
      </c>
      <c r="U49" s="53">
        <v>7.9640926440100985</v>
      </c>
      <c r="V49" s="54">
        <v>198.27905435326758</v>
      </c>
      <c r="W49" s="55">
        <v>726.4726102002761</v>
      </c>
      <c r="X49" s="56">
        <v>69.73317092656391</v>
      </c>
      <c r="Y49" s="55">
        <v>770.2715040465832</v>
      </c>
    </row>
    <row r="50" spans="1:25" ht="15">
      <c r="A50" s="45">
        <v>2020</v>
      </c>
      <c r="B50" s="37">
        <v>5</v>
      </c>
      <c r="C50" s="37" t="s">
        <v>71</v>
      </c>
      <c r="D50" s="37" t="s">
        <v>75</v>
      </c>
      <c r="E50" s="37" t="s">
        <v>237</v>
      </c>
      <c r="F50" s="37" t="s">
        <v>73</v>
      </c>
      <c r="G50" s="38" t="s">
        <v>89</v>
      </c>
      <c r="H50" s="52">
        <v>229.02036810111633</v>
      </c>
      <c r="I50" s="53">
        <v>8.297265903942607</v>
      </c>
      <c r="J50" s="54">
        <v>237.31763400505895</v>
      </c>
      <c r="K50" s="52">
        <v>136.67246834511</v>
      </c>
      <c r="L50" s="53">
        <v>88.26523562134291</v>
      </c>
      <c r="M50" s="54">
        <v>224.9377039664529</v>
      </c>
      <c r="N50" s="52">
        <v>35.64984612351945</v>
      </c>
      <c r="O50" s="53">
        <v>81.57986640401495</v>
      </c>
      <c r="P50" s="53">
        <v>12.578236845108727</v>
      </c>
      <c r="Q50" s="53">
        <v>13.540698200241758</v>
      </c>
      <c r="R50" s="53">
        <v>31.025611607165185</v>
      </c>
      <c r="S50" s="53">
        <v>54.97184922545409</v>
      </c>
      <c r="T50" s="53">
        <v>94.44042780744205</v>
      </c>
      <c r="U50" s="53">
        <v>10.565839041618876</v>
      </c>
      <c r="V50" s="54">
        <v>334.35237525456506</v>
      </c>
      <c r="W50" s="55">
        <v>796.607713226077</v>
      </c>
      <c r="X50" s="56">
        <v>81.24360912843302</v>
      </c>
      <c r="Y50" s="55">
        <v>897.4337203439516</v>
      </c>
    </row>
    <row r="51" spans="1:25" ht="15">
      <c r="A51" s="45">
        <v>2020</v>
      </c>
      <c r="B51" s="37">
        <v>5</v>
      </c>
      <c r="C51" s="37" t="s">
        <v>71</v>
      </c>
      <c r="D51" s="37" t="s">
        <v>84</v>
      </c>
      <c r="E51" s="37" t="s">
        <v>238</v>
      </c>
      <c r="F51" s="37" t="s">
        <v>73</v>
      </c>
      <c r="G51" s="38" t="s">
        <v>90</v>
      </c>
      <c r="H51" s="52">
        <v>9.069423423800384</v>
      </c>
      <c r="I51" s="53">
        <v>0.4202307782236795</v>
      </c>
      <c r="J51" s="54">
        <v>9.489654202024063</v>
      </c>
      <c r="K51" s="52">
        <v>4.0572945232949795</v>
      </c>
      <c r="L51" s="53">
        <v>0.5091804227608561</v>
      </c>
      <c r="M51" s="54">
        <v>4.566474946055836</v>
      </c>
      <c r="N51" s="52">
        <v>9.109953175913095</v>
      </c>
      <c r="O51" s="53">
        <v>9.07662083138466</v>
      </c>
      <c r="P51" s="53">
        <v>1.8897188558444067</v>
      </c>
      <c r="Q51" s="53">
        <v>1.4157340348304333</v>
      </c>
      <c r="R51" s="53">
        <v>5.050286711731647</v>
      </c>
      <c r="S51" s="53">
        <v>6.850247149427669</v>
      </c>
      <c r="T51" s="53">
        <v>12.991423095616765</v>
      </c>
      <c r="U51" s="53">
        <v>1.8599296600463537</v>
      </c>
      <c r="V51" s="54">
        <v>48.24391351479503</v>
      </c>
      <c r="W51" s="55">
        <v>62.30004266287493</v>
      </c>
      <c r="X51" s="56">
        <v>6.372958757613553</v>
      </c>
      <c r="Y51" s="55">
        <v>70.40087557762027</v>
      </c>
    </row>
    <row r="52" spans="1:25" ht="15">
      <c r="A52" s="45">
        <v>2020</v>
      </c>
      <c r="B52" s="37">
        <v>5</v>
      </c>
      <c r="C52" s="37" t="s">
        <v>71</v>
      </c>
      <c r="D52" s="37" t="s">
        <v>72</v>
      </c>
      <c r="E52" s="37" t="s">
        <v>239</v>
      </c>
      <c r="F52" s="37" t="s">
        <v>73</v>
      </c>
      <c r="G52" s="38" t="s">
        <v>91</v>
      </c>
      <c r="H52" s="52">
        <v>11.019275714097521</v>
      </c>
      <c r="I52" s="53">
        <v>0</v>
      </c>
      <c r="J52" s="54">
        <v>11.019275714097521</v>
      </c>
      <c r="K52" s="52">
        <v>0.2908665368029451</v>
      </c>
      <c r="L52" s="53">
        <v>6.794820792441261</v>
      </c>
      <c r="M52" s="54">
        <v>7.085687329244206</v>
      </c>
      <c r="N52" s="52">
        <v>3.246501715197305</v>
      </c>
      <c r="O52" s="53">
        <v>20.972662265076792</v>
      </c>
      <c r="P52" s="53">
        <v>4.538198057368837</v>
      </c>
      <c r="Q52" s="53">
        <v>2.707231666223724</v>
      </c>
      <c r="R52" s="53">
        <v>8.879768448326976</v>
      </c>
      <c r="S52" s="53">
        <v>11.678310124026963</v>
      </c>
      <c r="T52" s="53">
        <v>25.60113886461623</v>
      </c>
      <c r="U52" s="53">
        <v>3.950645980620196</v>
      </c>
      <c r="V52" s="54">
        <v>81.57445712145703</v>
      </c>
      <c r="W52" s="55">
        <v>99.67942016479876</v>
      </c>
      <c r="X52" s="56">
        <v>10.00961892083627</v>
      </c>
      <c r="Y52" s="55">
        <v>110.57519891370697</v>
      </c>
    </row>
    <row r="53" spans="1:25" ht="15">
      <c r="A53" s="45">
        <v>2020</v>
      </c>
      <c r="B53" s="37">
        <v>5</v>
      </c>
      <c r="C53" s="37" t="s">
        <v>71</v>
      </c>
      <c r="D53" s="37" t="s">
        <v>72</v>
      </c>
      <c r="E53" s="37" t="s">
        <v>240</v>
      </c>
      <c r="F53" s="37" t="s">
        <v>73</v>
      </c>
      <c r="G53" s="38" t="s">
        <v>92</v>
      </c>
      <c r="H53" s="52">
        <v>30.369857776508958</v>
      </c>
      <c r="I53" s="53">
        <v>0.9182219739317826</v>
      </c>
      <c r="J53" s="54">
        <v>31.28807975044074</v>
      </c>
      <c r="K53" s="52">
        <v>67.66138088712646</v>
      </c>
      <c r="L53" s="53">
        <v>55.152708155756464</v>
      </c>
      <c r="M53" s="54">
        <v>122.81408904288293</v>
      </c>
      <c r="N53" s="52">
        <v>20.86508736566053</v>
      </c>
      <c r="O53" s="53">
        <v>86.88824616433031</v>
      </c>
      <c r="P53" s="53">
        <v>15.686525292870378</v>
      </c>
      <c r="Q53" s="53">
        <v>19.3426286334286</v>
      </c>
      <c r="R53" s="53">
        <v>39.82407450973772</v>
      </c>
      <c r="S53" s="53">
        <v>44.94742305253261</v>
      </c>
      <c r="T53" s="53">
        <v>68.12643141801415</v>
      </c>
      <c r="U53" s="53">
        <v>13.616289647943756</v>
      </c>
      <c r="V53" s="54">
        <v>309.29670608451806</v>
      </c>
      <c r="W53" s="55">
        <v>463.3988748778417</v>
      </c>
      <c r="X53" s="56">
        <v>45.612004909411624</v>
      </c>
      <c r="Y53" s="55">
        <v>503.86034916621236</v>
      </c>
    </row>
    <row r="54" spans="1:25" ht="15">
      <c r="A54" s="45">
        <v>2020</v>
      </c>
      <c r="B54" s="37">
        <v>5</v>
      </c>
      <c r="C54" s="37" t="s">
        <v>93</v>
      </c>
      <c r="D54" s="37" t="s">
        <v>94</v>
      </c>
      <c r="E54" s="37" t="s">
        <v>241</v>
      </c>
      <c r="F54" s="37" t="s">
        <v>95</v>
      </c>
      <c r="G54" s="38" t="s">
        <v>96</v>
      </c>
      <c r="H54" s="52">
        <v>7.976626025275805</v>
      </c>
      <c r="I54" s="53">
        <v>0.8707474054308658</v>
      </c>
      <c r="J54" s="54">
        <v>8.847373430706671</v>
      </c>
      <c r="K54" s="52">
        <v>0.4232913182684598</v>
      </c>
      <c r="L54" s="53">
        <v>1.387250746708687</v>
      </c>
      <c r="M54" s="54">
        <v>1.8105420649771466</v>
      </c>
      <c r="N54" s="52">
        <v>2.434806902423513</v>
      </c>
      <c r="O54" s="53">
        <v>1.3958727218750762</v>
      </c>
      <c r="P54" s="53">
        <v>0.5753519124501113</v>
      </c>
      <c r="Q54" s="53">
        <v>0.2060186388060235</v>
      </c>
      <c r="R54" s="53">
        <v>1.1089169698622825</v>
      </c>
      <c r="S54" s="53">
        <v>2.1375115251547845</v>
      </c>
      <c r="T54" s="53">
        <v>6.037626216685683</v>
      </c>
      <c r="U54" s="53">
        <v>0.5969204288915326</v>
      </c>
      <c r="V54" s="54">
        <v>14.493025316149007</v>
      </c>
      <c r="W54" s="55">
        <v>25.150940811832825</v>
      </c>
      <c r="X54" s="56">
        <v>2.65424755337176</v>
      </c>
      <c r="Y54" s="55">
        <v>29.319987991111038</v>
      </c>
    </row>
    <row r="55" spans="1:25" ht="15">
      <c r="A55" s="45">
        <v>2020</v>
      </c>
      <c r="B55" s="37">
        <v>5</v>
      </c>
      <c r="C55" s="37" t="s">
        <v>93</v>
      </c>
      <c r="D55" s="37" t="s">
        <v>97</v>
      </c>
      <c r="E55" s="37" t="s">
        <v>242</v>
      </c>
      <c r="F55" s="37" t="s">
        <v>95</v>
      </c>
      <c r="G55" s="38" t="s">
        <v>98</v>
      </c>
      <c r="H55" s="52">
        <v>33.761677301463486</v>
      </c>
      <c r="I55" s="53">
        <v>1.0922049502446096</v>
      </c>
      <c r="J55" s="54">
        <v>34.85388225170809</v>
      </c>
      <c r="K55" s="52">
        <v>0.8717605992469669</v>
      </c>
      <c r="L55" s="53">
        <v>5.665742912750619</v>
      </c>
      <c r="M55" s="54">
        <v>6.537503511997586</v>
      </c>
      <c r="N55" s="52">
        <v>11.71882406423961</v>
      </c>
      <c r="O55" s="53">
        <v>6.350817210126447</v>
      </c>
      <c r="P55" s="53">
        <v>1.5998483713758427</v>
      </c>
      <c r="Q55" s="53">
        <v>1.1117410272842951</v>
      </c>
      <c r="R55" s="53">
        <v>3.682956835243454</v>
      </c>
      <c r="S55" s="53">
        <v>5.778500244531532</v>
      </c>
      <c r="T55" s="53">
        <v>7.420791760288231</v>
      </c>
      <c r="U55" s="53">
        <v>1.7515539063027112</v>
      </c>
      <c r="V55" s="54">
        <v>39.41503341939212</v>
      </c>
      <c r="W55" s="55">
        <v>80.8064191830978</v>
      </c>
      <c r="X55" s="56">
        <v>8.596523390603874</v>
      </c>
      <c r="Y55" s="55">
        <v>94.95978252014834</v>
      </c>
    </row>
    <row r="56" spans="1:25" ht="15">
      <c r="A56" s="45">
        <v>2020</v>
      </c>
      <c r="B56" s="37">
        <v>5</v>
      </c>
      <c r="C56" s="37" t="s">
        <v>93</v>
      </c>
      <c r="D56" s="37" t="s">
        <v>97</v>
      </c>
      <c r="E56" s="37" t="s">
        <v>243</v>
      </c>
      <c r="F56" s="37" t="s">
        <v>95</v>
      </c>
      <c r="G56" s="38" t="s">
        <v>99</v>
      </c>
      <c r="H56" s="52">
        <v>9.000188445229107</v>
      </c>
      <c r="I56" s="53">
        <v>0</v>
      </c>
      <c r="J56" s="54">
        <v>9.000188445229107</v>
      </c>
      <c r="K56" s="52">
        <v>1.2649030870802271</v>
      </c>
      <c r="L56" s="53">
        <v>1.6568382447216676</v>
      </c>
      <c r="M56" s="54">
        <v>2.9217413318018948</v>
      </c>
      <c r="N56" s="52">
        <v>1.209374561251466</v>
      </c>
      <c r="O56" s="53">
        <v>5.215263983650707</v>
      </c>
      <c r="P56" s="53">
        <v>1.5636526329259917</v>
      </c>
      <c r="Q56" s="53">
        <v>0.9157828422217644</v>
      </c>
      <c r="R56" s="53">
        <v>4.228243565499118</v>
      </c>
      <c r="S56" s="53">
        <v>4.4735000976670865</v>
      </c>
      <c r="T56" s="53">
        <v>9.600585966759107</v>
      </c>
      <c r="U56" s="53">
        <v>2.061843421471462</v>
      </c>
      <c r="V56" s="54">
        <v>29.268247071446698</v>
      </c>
      <c r="W56" s="55">
        <v>41.1901768484777</v>
      </c>
      <c r="X56" s="56">
        <v>4.17919101743425</v>
      </c>
      <c r="Y56" s="55">
        <v>46.16622534905735</v>
      </c>
    </row>
    <row r="57" spans="1:25" ht="15">
      <c r="A57" s="45">
        <v>2020</v>
      </c>
      <c r="B57" s="37">
        <v>5</v>
      </c>
      <c r="C57" s="37" t="s">
        <v>93</v>
      </c>
      <c r="D57" s="37" t="s">
        <v>97</v>
      </c>
      <c r="E57" s="37" t="s">
        <v>244</v>
      </c>
      <c r="F57" s="37" t="s">
        <v>95</v>
      </c>
      <c r="G57" s="38" t="s">
        <v>100</v>
      </c>
      <c r="H57" s="52">
        <v>7.28947847976094</v>
      </c>
      <c r="I57" s="53">
        <v>180.43761530660163</v>
      </c>
      <c r="J57" s="54">
        <v>187.72709378636256</v>
      </c>
      <c r="K57" s="52">
        <v>3.7190335713297475</v>
      </c>
      <c r="L57" s="53">
        <v>0.5139336233691477</v>
      </c>
      <c r="M57" s="54">
        <v>4.232967194698896</v>
      </c>
      <c r="N57" s="52">
        <v>1.00437509367775</v>
      </c>
      <c r="O57" s="53">
        <v>5.940908249339335</v>
      </c>
      <c r="P57" s="53">
        <v>1.7963129477557132</v>
      </c>
      <c r="Q57" s="53">
        <v>0.770296032395763</v>
      </c>
      <c r="R57" s="53">
        <v>5.633095992735677</v>
      </c>
      <c r="S57" s="53">
        <v>20.538617982253836</v>
      </c>
      <c r="T57" s="53">
        <v>10.20868272232623</v>
      </c>
      <c r="U57" s="53">
        <v>2.082742437851781</v>
      </c>
      <c r="V57" s="54">
        <v>47.975031458336076</v>
      </c>
      <c r="W57" s="55">
        <v>239.93509243939752</v>
      </c>
      <c r="X57" s="56">
        <v>33.1699264197849</v>
      </c>
      <c r="Y57" s="55">
        <v>366.3864010016799</v>
      </c>
    </row>
    <row r="58" spans="1:25" ht="15">
      <c r="A58" s="45">
        <v>2020</v>
      </c>
      <c r="B58" s="37">
        <v>5</v>
      </c>
      <c r="C58" s="37" t="s">
        <v>93</v>
      </c>
      <c r="D58" s="37" t="s">
        <v>97</v>
      </c>
      <c r="E58" s="37" t="s">
        <v>245</v>
      </c>
      <c r="F58" s="37" t="s">
        <v>95</v>
      </c>
      <c r="G58" s="38" t="s">
        <v>101</v>
      </c>
      <c r="H58" s="52">
        <v>23.9968827197502</v>
      </c>
      <c r="I58" s="53">
        <v>0</v>
      </c>
      <c r="J58" s="54">
        <v>23.9968827197502</v>
      </c>
      <c r="K58" s="52">
        <v>2.204771466850197</v>
      </c>
      <c r="L58" s="53">
        <v>3.410399067014555</v>
      </c>
      <c r="M58" s="54">
        <v>5.615170533864752</v>
      </c>
      <c r="N58" s="52">
        <v>9.331005993589484</v>
      </c>
      <c r="O58" s="53">
        <v>6.520658152644902</v>
      </c>
      <c r="P58" s="53">
        <v>2.379908745700301</v>
      </c>
      <c r="Q58" s="53">
        <v>1.6360118373157455</v>
      </c>
      <c r="R58" s="53">
        <v>5.234267569558994</v>
      </c>
      <c r="S58" s="53">
        <v>6.766747989642995</v>
      </c>
      <c r="T58" s="53">
        <v>13.564416348363576</v>
      </c>
      <c r="U58" s="53">
        <v>2.3619521799019454</v>
      </c>
      <c r="V58" s="54">
        <v>47.79496881671794</v>
      </c>
      <c r="W58" s="55">
        <v>77.4070220703329</v>
      </c>
      <c r="X58" s="56">
        <v>8.033213154901683</v>
      </c>
      <c r="Y58" s="55">
        <v>88.73910404671494</v>
      </c>
    </row>
    <row r="59" spans="1:25" ht="15">
      <c r="A59" s="45">
        <v>2020</v>
      </c>
      <c r="B59" s="37">
        <v>5</v>
      </c>
      <c r="C59" s="37" t="s">
        <v>93</v>
      </c>
      <c r="D59" s="37" t="s">
        <v>94</v>
      </c>
      <c r="E59" s="37" t="s">
        <v>246</v>
      </c>
      <c r="F59" s="37" t="s">
        <v>95</v>
      </c>
      <c r="G59" s="38" t="s">
        <v>102</v>
      </c>
      <c r="H59" s="52">
        <v>27.530749284079175</v>
      </c>
      <c r="I59" s="53">
        <v>0</v>
      </c>
      <c r="J59" s="54">
        <v>27.530749284079175</v>
      </c>
      <c r="K59" s="52">
        <v>2.854587214877001</v>
      </c>
      <c r="L59" s="53">
        <v>8.18672003938517</v>
      </c>
      <c r="M59" s="54">
        <v>11.041307254262172</v>
      </c>
      <c r="N59" s="52">
        <v>1.854289901419899</v>
      </c>
      <c r="O59" s="53">
        <v>21.641146036202624</v>
      </c>
      <c r="P59" s="53">
        <v>4.5005424226209065</v>
      </c>
      <c r="Q59" s="53">
        <v>2.8342763074363164</v>
      </c>
      <c r="R59" s="53">
        <v>11.71556950359935</v>
      </c>
      <c r="S59" s="53">
        <v>14.796615091533848</v>
      </c>
      <c r="T59" s="53">
        <v>32.45237519917822</v>
      </c>
      <c r="U59" s="53">
        <v>4.792134021972615</v>
      </c>
      <c r="V59" s="54">
        <v>94.58694848396378</v>
      </c>
      <c r="W59" s="55">
        <v>133.15900502230514</v>
      </c>
      <c r="X59" s="56">
        <v>13.49597717651071</v>
      </c>
      <c r="Y59" s="55">
        <v>149.0859182850724</v>
      </c>
    </row>
    <row r="60" spans="1:25" ht="15">
      <c r="A60" s="45">
        <v>2020</v>
      </c>
      <c r="B60" s="37">
        <v>5</v>
      </c>
      <c r="C60" s="37" t="s">
        <v>93</v>
      </c>
      <c r="D60" s="37" t="s">
        <v>94</v>
      </c>
      <c r="E60" s="37" t="s">
        <v>247</v>
      </c>
      <c r="F60" s="37" t="s">
        <v>95</v>
      </c>
      <c r="G60" s="38" t="s">
        <v>103</v>
      </c>
      <c r="H60" s="52">
        <v>48.06796003217445</v>
      </c>
      <c r="I60" s="53">
        <v>14.930455150593502</v>
      </c>
      <c r="J60" s="54">
        <v>62.99841518276795</v>
      </c>
      <c r="K60" s="52">
        <v>2.180169361542222</v>
      </c>
      <c r="L60" s="53">
        <v>12.277105496868709</v>
      </c>
      <c r="M60" s="54">
        <v>14.45727485841093</v>
      </c>
      <c r="N60" s="52">
        <v>9.232695865090697</v>
      </c>
      <c r="O60" s="53">
        <v>32.71623659672049</v>
      </c>
      <c r="P60" s="53">
        <v>6.788144769017413</v>
      </c>
      <c r="Q60" s="53">
        <v>4.907115752480557</v>
      </c>
      <c r="R60" s="53">
        <v>12.607636483325159</v>
      </c>
      <c r="S60" s="53">
        <v>20.649960331992638</v>
      </c>
      <c r="T60" s="53">
        <v>35.72758899593552</v>
      </c>
      <c r="U60" s="53">
        <v>4.436528957742275</v>
      </c>
      <c r="V60" s="54">
        <v>127.06590775230475</v>
      </c>
      <c r="W60" s="55">
        <v>204.52159779348364</v>
      </c>
      <c r="X60" s="56">
        <v>21.705233586425045</v>
      </c>
      <c r="Y60" s="55">
        <v>239.76694750038828</v>
      </c>
    </row>
    <row r="61" spans="1:25" ht="15">
      <c r="A61" s="45">
        <v>2020</v>
      </c>
      <c r="B61" s="37">
        <v>5</v>
      </c>
      <c r="C61" s="37" t="s">
        <v>93</v>
      </c>
      <c r="D61" s="37" t="s">
        <v>97</v>
      </c>
      <c r="E61" s="37" t="s">
        <v>248</v>
      </c>
      <c r="F61" s="37" t="s">
        <v>95</v>
      </c>
      <c r="G61" s="38" t="s">
        <v>104</v>
      </c>
      <c r="H61" s="52">
        <v>72.97320173941185</v>
      </c>
      <c r="I61" s="53">
        <v>0</v>
      </c>
      <c r="J61" s="54">
        <v>72.97320173941185</v>
      </c>
      <c r="K61" s="52">
        <v>6.340392275472425</v>
      </c>
      <c r="L61" s="53">
        <v>6.30620967215918</v>
      </c>
      <c r="M61" s="54">
        <v>12.646601947631606</v>
      </c>
      <c r="N61" s="52">
        <v>5.0420388440223025</v>
      </c>
      <c r="O61" s="53">
        <v>14.085861135447708</v>
      </c>
      <c r="P61" s="53">
        <v>4.824381946315145</v>
      </c>
      <c r="Q61" s="53">
        <v>2.175375703746468</v>
      </c>
      <c r="R61" s="53">
        <v>11.961420076632411</v>
      </c>
      <c r="S61" s="53">
        <v>11.46944363165835</v>
      </c>
      <c r="T61" s="53">
        <v>16.367772215959683</v>
      </c>
      <c r="U61" s="53">
        <v>4.783348412952853</v>
      </c>
      <c r="V61" s="54">
        <v>70.70964196673492</v>
      </c>
      <c r="W61" s="55">
        <v>156.32944565377838</v>
      </c>
      <c r="X61" s="56">
        <v>16.425379054364495</v>
      </c>
      <c r="Y61" s="55">
        <v>181.43853663555086</v>
      </c>
    </row>
    <row r="62" spans="1:25" ht="15">
      <c r="A62" s="45">
        <v>2020</v>
      </c>
      <c r="B62" s="37">
        <v>5</v>
      </c>
      <c r="C62" s="37" t="s">
        <v>93</v>
      </c>
      <c r="D62" s="37" t="s">
        <v>94</v>
      </c>
      <c r="E62" s="37" t="s">
        <v>249</v>
      </c>
      <c r="F62" s="37" t="s">
        <v>95</v>
      </c>
      <c r="G62" s="38" t="s">
        <v>105</v>
      </c>
      <c r="H62" s="52">
        <v>47.79146337996928</v>
      </c>
      <c r="I62" s="53">
        <v>11.376991533312248</v>
      </c>
      <c r="J62" s="54">
        <v>59.16845491328153</v>
      </c>
      <c r="K62" s="52">
        <v>3.431576089274511</v>
      </c>
      <c r="L62" s="53">
        <v>13.17781909945583</v>
      </c>
      <c r="M62" s="54">
        <v>16.60939518873034</v>
      </c>
      <c r="N62" s="52">
        <v>4.349253932836562</v>
      </c>
      <c r="O62" s="53">
        <v>42.15040051910189</v>
      </c>
      <c r="P62" s="53">
        <v>9.05498395714144</v>
      </c>
      <c r="Q62" s="53">
        <v>7.044312342816741</v>
      </c>
      <c r="R62" s="53">
        <v>14.108950963410194</v>
      </c>
      <c r="S62" s="53">
        <v>23.547159850774204</v>
      </c>
      <c r="T62" s="53">
        <v>35.98732608314226</v>
      </c>
      <c r="U62" s="53">
        <v>5.945427405822784</v>
      </c>
      <c r="V62" s="54">
        <v>142.1878150550461</v>
      </c>
      <c r="W62" s="55">
        <v>217.96566515705794</v>
      </c>
      <c r="X62" s="56">
        <v>22.79194260316604</v>
      </c>
      <c r="Y62" s="55">
        <v>251.77270124955723</v>
      </c>
    </row>
    <row r="63" spans="1:25" ht="15">
      <c r="A63" s="45">
        <v>2020</v>
      </c>
      <c r="B63" s="37">
        <v>5</v>
      </c>
      <c r="C63" s="37" t="s">
        <v>93</v>
      </c>
      <c r="D63" s="37" t="s">
        <v>97</v>
      </c>
      <c r="E63" s="37" t="s">
        <v>250</v>
      </c>
      <c r="F63" s="37" t="s">
        <v>95</v>
      </c>
      <c r="G63" s="38" t="s">
        <v>106</v>
      </c>
      <c r="H63" s="52">
        <v>9.174722434647187</v>
      </c>
      <c r="I63" s="53">
        <v>0</v>
      </c>
      <c r="J63" s="54">
        <v>9.174722434647187</v>
      </c>
      <c r="K63" s="52">
        <v>1.6971353308957413</v>
      </c>
      <c r="L63" s="53">
        <v>1.5886038604367483</v>
      </c>
      <c r="M63" s="54">
        <v>3.28573919133249</v>
      </c>
      <c r="N63" s="52">
        <v>8.253327406465123</v>
      </c>
      <c r="O63" s="53">
        <v>6.555708224857251</v>
      </c>
      <c r="P63" s="53">
        <v>1.173463326559494</v>
      </c>
      <c r="Q63" s="53">
        <v>0.5703747781285838</v>
      </c>
      <c r="R63" s="53">
        <v>3.4563788586807602</v>
      </c>
      <c r="S63" s="53">
        <v>4.487709475318664</v>
      </c>
      <c r="T63" s="53">
        <v>7.858199822089468</v>
      </c>
      <c r="U63" s="53">
        <v>2.021637461304365</v>
      </c>
      <c r="V63" s="54">
        <v>34.37679935340371</v>
      </c>
      <c r="W63" s="55">
        <v>46.83726097938339</v>
      </c>
      <c r="X63" s="56">
        <v>4.825398545865934</v>
      </c>
      <c r="Y63" s="55">
        <v>53.30493030556578</v>
      </c>
    </row>
    <row r="64" spans="1:25" ht="15">
      <c r="A64" s="45">
        <v>2020</v>
      </c>
      <c r="B64" s="37">
        <v>5</v>
      </c>
      <c r="C64" s="37" t="s">
        <v>93</v>
      </c>
      <c r="D64" s="37" t="s">
        <v>97</v>
      </c>
      <c r="E64" s="37" t="s">
        <v>251</v>
      </c>
      <c r="F64" s="37" t="s">
        <v>95</v>
      </c>
      <c r="G64" s="38" t="s">
        <v>107</v>
      </c>
      <c r="H64" s="52">
        <v>24.39622069681192</v>
      </c>
      <c r="I64" s="53">
        <v>0</v>
      </c>
      <c r="J64" s="54">
        <v>24.39622069681192</v>
      </c>
      <c r="K64" s="52">
        <v>2.442091287535981</v>
      </c>
      <c r="L64" s="53">
        <v>4.855376219019857</v>
      </c>
      <c r="M64" s="54">
        <v>7.297467506555838</v>
      </c>
      <c r="N64" s="52">
        <v>4.310831766007655</v>
      </c>
      <c r="O64" s="53">
        <v>13.923888241877497</v>
      </c>
      <c r="P64" s="53">
        <v>3.8208074160047305</v>
      </c>
      <c r="Q64" s="53">
        <v>2.532451532558942</v>
      </c>
      <c r="R64" s="53">
        <v>9.885621061200215</v>
      </c>
      <c r="S64" s="53">
        <v>11.8990516595878</v>
      </c>
      <c r="T64" s="53">
        <v>21.3432428160718</v>
      </c>
      <c r="U64" s="53">
        <v>3.691438676103887</v>
      </c>
      <c r="V64" s="54">
        <v>71.40733316941252</v>
      </c>
      <c r="W64" s="55">
        <v>103.10102137278028</v>
      </c>
      <c r="X64" s="56">
        <v>10.51082414256749</v>
      </c>
      <c r="Y64" s="55">
        <v>116.1094754740037</v>
      </c>
    </row>
    <row r="65" spans="1:25" ht="15">
      <c r="A65" s="45">
        <v>2020</v>
      </c>
      <c r="B65" s="37">
        <v>5</v>
      </c>
      <c r="C65" s="37" t="s">
        <v>93</v>
      </c>
      <c r="D65" s="37" t="s">
        <v>97</v>
      </c>
      <c r="E65" s="37" t="s">
        <v>252</v>
      </c>
      <c r="F65" s="37" t="s">
        <v>95</v>
      </c>
      <c r="G65" s="38" t="s">
        <v>108</v>
      </c>
      <c r="H65" s="52">
        <v>16.697547861277695</v>
      </c>
      <c r="I65" s="53">
        <v>0</v>
      </c>
      <c r="J65" s="54">
        <v>16.697547861277695</v>
      </c>
      <c r="K65" s="52">
        <v>0.28223666218951166</v>
      </c>
      <c r="L65" s="53">
        <v>5.95615830367692</v>
      </c>
      <c r="M65" s="54">
        <v>6.238394965866432</v>
      </c>
      <c r="N65" s="52">
        <v>1.4623010193175752</v>
      </c>
      <c r="O65" s="53">
        <v>4.824065118325579</v>
      </c>
      <c r="P65" s="53">
        <v>1.6501100056849887</v>
      </c>
      <c r="Q65" s="53">
        <v>0.9889833474445576</v>
      </c>
      <c r="R65" s="53">
        <v>2.59452016708949</v>
      </c>
      <c r="S65" s="53">
        <v>9.166301755094466</v>
      </c>
      <c r="T65" s="53">
        <v>38.88868820942875</v>
      </c>
      <c r="U65" s="53">
        <v>2.8451727510201774</v>
      </c>
      <c r="V65" s="54">
        <v>62.42014237340559</v>
      </c>
      <c r="W65" s="55">
        <v>85.35608520054971</v>
      </c>
      <c r="X65" s="56">
        <v>8.635711522356884</v>
      </c>
      <c r="Y65" s="55">
        <v>95.39636597961098</v>
      </c>
    </row>
    <row r="66" spans="1:25" ht="15">
      <c r="A66" s="45">
        <v>2020</v>
      </c>
      <c r="B66" s="37">
        <v>5</v>
      </c>
      <c r="C66" s="37" t="s">
        <v>93</v>
      </c>
      <c r="D66" s="37" t="s">
        <v>97</v>
      </c>
      <c r="E66" s="37" t="s">
        <v>253</v>
      </c>
      <c r="F66" s="37" t="s">
        <v>95</v>
      </c>
      <c r="G66" s="38" t="s">
        <v>109</v>
      </c>
      <c r="H66" s="52">
        <v>5.43108734196677</v>
      </c>
      <c r="I66" s="53">
        <v>0.16444274936151113</v>
      </c>
      <c r="J66" s="54">
        <v>5.595530091328281</v>
      </c>
      <c r="K66" s="52">
        <v>0.08167208731596784</v>
      </c>
      <c r="L66" s="53">
        <v>2.152883039934632</v>
      </c>
      <c r="M66" s="54">
        <v>2.2345551272506</v>
      </c>
      <c r="N66" s="52">
        <v>2.234258889921956</v>
      </c>
      <c r="O66" s="53">
        <v>5.588554893040796</v>
      </c>
      <c r="P66" s="53">
        <v>1.2415347864886197</v>
      </c>
      <c r="Q66" s="53">
        <v>0.3085795990939433</v>
      </c>
      <c r="R66" s="53">
        <v>3.1295030993338986</v>
      </c>
      <c r="S66" s="53">
        <v>3.611861159645031</v>
      </c>
      <c r="T66" s="53">
        <v>6.171862470928949</v>
      </c>
      <c r="U66" s="53">
        <v>1.304494054964194</v>
      </c>
      <c r="V66" s="54">
        <v>23.59064895341739</v>
      </c>
      <c r="W66" s="55">
        <v>31.420734171996273</v>
      </c>
      <c r="X66" s="56">
        <v>3.200663639996914</v>
      </c>
      <c r="Y66" s="55">
        <v>35.356981520774795</v>
      </c>
    </row>
    <row r="67" spans="1:25" ht="15">
      <c r="A67" s="45">
        <v>2020</v>
      </c>
      <c r="B67" s="37">
        <v>5</v>
      </c>
      <c r="C67" s="37" t="s">
        <v>93</v>
      </c>
      <c r="D67" s="37" t="s">
        <v>94</v>
      </c>
      <c r="E67" s="37" t="s">
        <v>254</v>
      </c>
      <c r="F67" s="37" t="s">
        <v>95</v>
      </c>
      <c r="G67" s="38" t="s">
        <v>110</v>
      </c>
      <c r="H67" s="52">
        <v>12.258317175206468</v>
      </c>
      <c r="I67" s="53">
        <v>0</v>
      </c>
      <c r="J67" s="54">
        <v>12.258317175206468</v>
      </c>
      <c r="K67" s="52">
        <v>0.8926437142628404</v>
      </c>
      <c r="L67" s="53">
        <v>3.3652874316702324</v>
      </c>
      <c r="M67" s="54">
        <v>4.257931145933073</v>
      </c>
      <c r="N67" s="52">
        <v>2.1247048320855497</v>
      </c>
      <c r="O67" s="53">
        <v>3.5078315618747635</v>
      </c>
      <c r="P67" s="53">
        <v>2.5105998185465053</v>
      </c>
      <c r="Q67" s="53">
        <v>1.6023872867370756</v>
      </c>
      <c r="R67" s="53">
        <v>5.353519322162782</v>
      </c>
      <c r="S67" s="53">
        <v>7.415338756527112</v>
      </c>
      <c r="T67" s="53">
        <v>19.3886774817207</v>
      </c>
      <c r="U67" s="53">
        <v>1.964029276444325</v>
      </c>
      <c r="V67" s="54">
        <v>43.8670883360988</v>
      </c>
      <c r="W67" s="55">
        <v>60.383336657238345</v>
      </c>
      <c r="X67" s="56">
        <v>6.100466846832304</v>
      </c>
      <c r="Y67" s="55">
        <v>67.39013686073825</v>
      </c>
    </row>
    <row r="68" spans="1:25" ht="15">
      <c r="A68" s="45">
        <v>2020</v>
      </c>
      <c r="B68" s="37">
        <v>5</v>
      </c>
      <c r="C68" s="37" t="s">
        <v>93</v>
      </c>
      <c r="D68" s="37" t="s">
        <v>97</v>
      </c>
      <c r="E68" s="37" t="s">
        <v>255</v>
      </c>
      <c r="F68" s="37" t="s">
        <v>95</v>
      </c>
      <c r="G68" s="38" t="s">
        <v>111</v>
      </c>
      <c r="H68" s="52">
        <v>12.088221805846072</v>
      </c>
      <c r="I68" s="53">
        <v>0.3706724844777297</v>
      </c>
      <c r="J68" s="54">
        <v>12.458894290323801</v>
      </c>
      <c r="K68" s="52">
        <v>0.9653999566723733</v>
      </c>
      <c r="L68" s="53">
        <v>3.88791033115795</v>
      </c>
      <c r="M68" s="54">
        <v>4.853310287830324</v>
      </c>
      <c r="N68" s="52">
        <v>1.273440298819034</v>
      </c>
      <c r="O68" s="53">
        <v>9.079198511317534</v>
      </c>
      <c r="P68" s="53">
        <v>3.0070353285684424</v>
      </c>
      <c r="Q68" s="53">
        <v>1.768021589925692</v>
      </c>
      <c r="R68" s="53">
        <v>6.675387071765399</v>
      </c>
      <c r="S68" s="53">
        <v>7.395847174106764</v>
      </c>
      <c r="T68" s="53">
        <v>17.201219110055415</v>
      </c>
      <c r="U68" s="53">
        <v>2.0812102797692296</v>
      </c>
      <c r="V68" s="54">
        <v>48.48135936432751</v>
      </c>
      <c r="W68" s="55">
        <v>65.79356394248164</v>
      </c>
      <c r="X68" s="56">
        <v>6.658873157224767</v>
      </c>
      <c r="Y68" s="55">
        <v>73.55881747120458</v>
      </c>
    </row>
    <row r="69" spans="1:25" ht="15">
      <c r="A69" s="45">
        <v>2020</v>
      </c>
      <c r="B69" s="37">
        <v>5</v>
      </c>
      <c r="C69" s="37" t="s">
        <v>93</v>
      </c>
      <c r="D69" s="37" t="s">
        <v>97</v>
      </c>
      <c r="E69" s="37" t="s">
        <v>256</v>
      </c>
      <c r="F69" s="37" t="s">
        <v>95</v>
      </c>
      <c r="G69" s="38" t="s">
        <v>112</v>
      </c>
      <c r="H69" s="52">
        <v>13.046100811991893</v>
      </c>
      <c r="I69" s="53">
        <v>0</v>
      </c>
      <c r="J69" s="54">
        <v>13.046100811991893</v>
      </c>
      <c r="K69" s="52">
        <v>1.2754685530191086</v>
      </c>
      <c r="L69" s="53">
        <v>9.683427264200173</v>
      </c>
      <c r="M69" s="54">
        <v>10.95889581721928</v>
      </c>
      <c r="N69" s="52">
        <v>3.042008039124912</v>
      </c>
      <c r="O69" s="53">
        <v>48.430965913087384</v>
      </c>
      <c r="P69" s="53">
        <v>5.514016692566803</v>
      </c>
      <c r="Q69" s="53">
        <v>2.8247486457920576</v>
      </c>
      <c r="R69" s="53">
        <v>26.864604639983707</v>
      </c>
      <c r="S69" s="53">
        <v>18.348386007494227</v>
      </c>
      <c r="T69" s="53">
        <v>21.556694308618816</v>
      </c>
      <c r="U69" s="53">
        <v>4.966373809718758</v>
      </c>
      <c r="V69" s="54">
        <v>131.54779805638665</v>
      </c>
      <c r="W69" s="55">
        <v>155.55279468559783</v>
      </c>
      <c r="X69" s="56">
        <v>15.574159963881737</v>
      </c>
      <c r="Y69" s="55">
        <v>172.04690332836665</v>
      </c>
    </row>
    <row r="70" spans="1:25" ht="15">
      <c r="A70" s="45">
        <v>2020</v>
      </c>
      <c r="B70" s="37">
        <v>5</v>
      </c>
      <c r="C70" s="37" t="s">
        <v>93</v>
      </c>
      <c r="D70" s="37" t="s">
        <v>97</v>
      </c>
      <c r="E70" s="37" t="s">
        <v>257</v>
      </c>
      <c r="F70" s="37" t="s">
        <v>95</v>
      </c>
      <c r="G70" s="38" t="s">
        <v>113</v>
      </c>
      <c r="H70" s="52">
        <v>18.84666750683596</v>
      </c>
      <c r="I70" s="53">
        <v>1.3403489792319794</v>
      </c>
      <c r="J70" s="54">
        <v>20.18701648606794</v>
      </c>
      <c r="K70" s="52">
        <v>2.938320664365588</v>
      </c>
      <c r="L70" s="53">
        <v>14.4205499387407</v>
      </c>
      <c r="M70" s="54">
        <v>17.35887060310629</v>
      </c>
      <c r="N70" s="52">
        <v>9.252318765338018</v>
      </c>
      <c r="O70" s="53">
        <v>64.07343907415184</v>
      </c>
      <c r="P70" s="53">
        <v>8.833541083733376</v>
      </c>
      <c r="Q70" s="53">
        <v>9.304774937288656</v>
      </c>
      <c r="R70" s="53">
        <v>28.365391146611742</v>
      </c>
      <c r="S70" s="53">
        <v>29.311997351763253</v>
      </c>
      <c r="T70" s="53">
        <v>59.26020162173502</v>
      </c>
      <c r="U70" s="53">
        <v>8.266317224334138</v>
      </c>
      <c r="V70" s="54">
        <v>216.66798120495602</v>
      </c>
      <c r="W70" s="55">
        <v>254.21386829413024</v>
      </c>
      <c r="X70" s="56">
        <v>25.5098536725155</v>
      </c>
      <c r="Y70" s="55">
        <v>281.80620970628024</v>
      </c>
    </row>
    <row r="71" spans="1:25" ht="15">
      <c r="A71" s="45">
        <v>2020</v>
      </c>
      <c r="B71" s="37">
        <v>5</v>
      </c>
      <c r="C71" s="37" t="s">
        <v>93</v>
      </c>
      <c r="D71" s="37" t="s">
        <v>97</v>
      </c>
      <c r="E71" s="37" t="s">
        <v>258</v>
      </c>
      <c r="F71" s="37" t="s">
        <v>95</v>
      </c>
      <c r="G71" s="38" t="s">
        <v>114</v>
      </c>
      <c r="H71" s="52">
        <v>16.171932122659186</v>
      </c>
      <c r="I71" s="53">
        <v>0</v>
      </c>
      <c r="J71" s="54">
        <v>16.171932122659186</v>
      </c>
      <c r="K71" s="52">
        <v>1.314164535580264</v>
      </c>
      <c r="L71" s="53">
        <v>8.724928722153386</v>
      </c>
      <c r="M71" s="54">
        <v>10.03909325773365</v>
      </c>
      <c r="N71" s="52">
        <v>7.255861447910908</v>
      </c>
      <c r="O71" s="53">
        <v>29.388021382032527</v>
      </c>
      <c r="P71" s="53">
        <v>5.453224028255952</v>
      </c>
      <c r="Q71" s="53">
        <v>2.95280606176061</v>
      </c>
      <c r="R71" s="53">
        <v>17.958825516515706</v>
      </c>
      <c r="S71" s="53">
        <v>16.820142658630115</v>
      </c>
      <c r="T71" s="53">
        <v>26.974878034004945</v>
      </c>
      <c r="U71" s="53">
        <v>5.810869545502475</v>
      </c>
      <c r="V71" s="54">
        <v>112.61462867461324</v>
      </c>
      <c r="W71" s="55">
        <v>138.82565405500608</v>
      </c>
      <c r="X71" s="56">
        <v>13.957565830337417</v>
      </c>
      <c r="Y71" s="55">
        <v>154.1875663121053</v>
      </c>
    </row>
    <row r="72" spans="1:25" ht="15">
      <c r="A72" s="45">
        <v>2020</v>
      </c>
      <c r="B72" s="37">
        <v>5</v>
      </c>
      <c r="C72" s="37" t="s">
        <v>93</v>
      </c>
      <c r="D72" s="37" t="s">
        <v>94</v>
      </c>
      <c r="E72" s="37" t="s">
        <v>259</v>
      </c>
      <c r="F72" s="37" t="s">
        <v>95</v>
      </c>
      <c r="G72" s="38" t="s">
        <v>115</v>
      </c>
      <c r="H72" s="52">
        <v>32.07286834110998</v>
      </c>
      <c r="I72" s="53">
        <v>0</v>
      </c>
      <c r="J72" s="54">
        <v>32.07286834110998</v>
      </c>
      <c r="K72" s="52">
        <v>0.9154417324297267</v>
      </c>
      <c r="L72" s="53">
        <v>4.892192277876036</v>
      </c>
      <c r="M72" s="54">
        <v>5.807634010305763</v>
      </c>
      <c r="N72" s="52">
        <v>2.624470038501946</v>
      </c>
      <c r="O72" s="53">
        <v>8.003305880239514</v>
      </c>
      <c r="P72" s="53">
        <v>2.180124771462117</v>
      </c>
      <c r="Q72" s="53">
        <v>1.1104403615979976</v>
      </c>
      <c r="R72" s="53">
        <v>4.25653697721955</v>
      </c>
      <c r="S72" s="53">
        <v>5.902860010111793</v>
      </c>
      <c r="T72" s="53">
        <v>9.560238137391455</v>
      </c>
      <c r="U72" s="53">
        <v>2.3529724085231893</v>
      </c>
      <c r="V72" s="54">
        <v>35.99094858504756</v>
      </c>
      <c r="W72" s="55">
        <v>73.8714509364633</v>
      </c>
      <c r="X72" s="56">
        <v>7.742106064129018</v>
      </c>
      <c r="Y72" s="55">
        <v>85.52157483574254</v>
      </c>
    </row>
    <row r="73" spans="1:25" ht="15">
      <c r="A73" s="45">
        <v>2020</v>
      </c>
      <c r="B73" s="37">
        <v>5</v>
      </c>
      <c r="C73" s="37" t="s">
        <v>116</v>
      </c>
      <c r="D73" s="37" t="s">
        <v>117</v>
      </c>
      <c r="E73" s="37" t="s">
        <v>260</v>
      </c>
      <c r="F73" s="37" t="s">
        <v>118</v>
      </c>
      <c r="G73" s="38" t="s">
        <v>119</v>
      </c>
      <c r="H73" s="52">
        <v>67.04784457623211</v>
      </c>
      <c r="I73" s="53">
        <v>2.0502591038214497</v>
      </c>
      <c r="J73" s="54">
        <v>69.09810368005355</v>
      </c>
      <c r="K73" s="52">
        <v>5.09844451129153</v>
      </c>
      <c r="L73" s="53">
        <v>8.920947882696616</v>
      </c>
      <c r="M73" s="54">
        <v>14.019392393988145</v>
      </c>
      <c r="N73" s="52">
        <v>3.8393730450303387</v>
      </c>
      <c r="O73" s="53">
        <v>14.320151515445573</v>
      </c>
      <c r="P73" s="53">
        <v>23.551558933715317</v>
      </c>
      <c r="Q73" s="53">
        <v>3.3212509426577412</v>
      </c>
      <c r="R73" s="53">
        <v>14.784184624062911</v>
      </c>
      <c r="S73" s="53">
        <v>21.557283920037303</v>
      </c>
      <c r="T73" s="53">
        <v>19.618117254311205</v>
      </c>
      <c r="U73" s="53">
        <v>4.707126650912059</v>
      </c>
      <c r="V73" s="54">
        <v>105.69904688617244</v>
      </c>
      <c r="W73" s="55">
        <v>188.81654296021412</v>
      </c>
      <c r="X73" s="56">
        <v>19.557491626500752</v>
      </c>
      <c r="Y73" s="55">
        <v>216.0400824188317</v>
      </c>
    </row>
    <row r="74" spans="1:25" ht="15">
      <c r="A74" s="45">
        <v>2020</v>
      </c>
      <c r="B74" s="37">
        <v>5</v>
      </c>
      <c r="C74" s="37" t="s">
        <v>116</v>
      </c>
      <c r="D74" s="37" t="s">
        <v>120</v>
      </c>
      <c r="E74" s="37" t="s">
        <v>261</v>
      </c>
      <c r="F74" s="37" t="s">
        <v>118</v>
      </c>
      <c r="G74" s="38" t="s">
        <v>121</v>
      </c>
      <c r="H74" s="52">
        <v>7.84179138224949</v>
      </c>
      <c r="I74" s="53">
        <v>0</v>
      </c>
      <c r="J74" s="54">
        <v>7.84179138224949</v>
      </c>
      <c r="K74" s="52">
        <v>0.8698273044442972</v>
      </c>
      <c r="L74" s="53">
        <v>2.698457610022493</v>
      </c>
      <c r="M74" s="54">
        <v>3.56828491446679</v>
      </c>
      <c r="N74" s="52">
        <v>14.037321543480402</v>
      </c>
      <c r="O74" s="53">
        <v>4.626550855238796</v>
      </c>
      <c r="P74" s="53">
        <v>0.7668515669914487</v>
      </c>
      <c r="Q74" s="53">
        <v>0.5360691432336704</v>
      </c>
      <c r="R74" s="53">
        <v>3.3895851540179676</v>
      </c>
      <c r="S74" s="53">
        <v>3.5909856990080073</v>
      </c>
      <c r="T74" s="53">
        <v>5.421024223363667</v>
      </c>
      <c r="U74" s="53">
        <v>0.840906021109411</v>
      </c>
      <c r="V74" s="54">
        <v>33.209294206443374</v>
      </c>
      <c r="W74" s="55">
        <v>44.61937050315965</v>
      </c>
      <c r="X74" s="56">
        <v>4.641826845259255</v>
      </c>
      <c r="Y74" s="55">
        <v>51.277190446765694</v>
      </c>
    </row>
    <row r="75" spans="1:25" ht="15">
      <c r="A75" s="45">
        <v>2020</v>
      </c>
      <c r="B75" s="37">
        <v>5</v>
      </c>
      <c r="C75" s="37" t="s">
        <v>116</v>
      </c>
      <c r="D75" s="37" t="s">
        <v>117</v>
      </c>
      <c r="E75" s="37" t="s">
        <v>262</v>
      </c>
      <c r="F75" s="37" t="s">
        <v>118</v>
      </c>
      <c r="G75" s="38" t="s">
        <v>122</v>
      </c>
      <c r="H75" s="52">
        <v>12.62889051799915</v>
      </c>
      <c r="I75" s="53">
        <v>0</v>
      </c>
      <c r="J75" s="54">
        <v>12.62889051799915</v>
      </c>
      <c r="K75" s="52">
        <v>2.01300227885037</v>
      </c>
      <c r="L75" s="53">
        <v>2.012319285413501</v>
      </c>
      <c r="M75" s="54">
        <v>4.025321564263871</v>
      </c>
      <c r="N75" s="52">
        <v>1.1890621475604999</v>
      </c>
      <c r="O75" s="53">
        <v>4.055490044995007</v>
      </c>
      <c r="P75" s="53">
        <v>1.6343519415095311</v>
      </c>
      <c r="Q75" s="53">
        <v>1.1922275372788549</v>
      </c>
      <c r="R75" s="53">
        <v>6.000103802113124</v>
      </c>
      <c r="S75" s="53">
        <v>5.4549058675232445</v>
      </c>
      <c r="T75" s="53">
        <v>17.54440221564276</v>
      </c>
      <c r="U75" s="53">
        <v>1.083636763831937</v>
      </c>
      <c r="V75" s="54">
        <v>38.15418032045496</v>
      </c>
      <c r="W75" s="55">
        <v>54.808392402717985</v>
      </c>
      <c r="X75" s="56">
        <v>5.55790224859591</v>
      </c>
      <c r="Y75" s="55">
        <v>61.39626908096095</v>
      </c>
    </row>
    <row r="76" spans="1:25" ht="15">
      <c r="A76" s="45">
        <v>2020</v>
      </c>
      <c r="B76" s="37">
        <v>5</v>
      </c>
      <c r="C76" s="37" t="s">
        <v>116</v>
      </c>
      <c r="D76" s="37" t="s">
        <v>123</v>
      </c>
      <c r="E76" s="37" t="s">
        <v>263</v>
      </c>
      <c r="F76" s="37" t="s">
        <v>118</v>
      </c>
      <c r="G76" s="38" t="s">
        <v>124</v>
      </c>
      <c r="H76" s="52">
        <v>11.393746786196829</v>
      </c>
      <c r="I76" s="53">
        <v>0</v>
      </c>
      <c r="J76" s="54">
        <v>11.393746786196829</v>
      </c>
      <c r="K76" s="52">
        <v>7.808182379882215</v>
      </c>
      <c r="L76" s="53">
        <v>5.687691775000922</v>
      </c>
      <c r="M76" s="54">
        <v>13.495874154883136</v>
      </c>
      <c r="N76" s="52">
        <v>18.63724558304539</v>
      </c>
      <c r="O76" s="53">
        <v>16.848390003041004</v>
      </c>
      <c r="P76" s="53">
        <v>3.9287953452999544</v>
      </c>
      <c r="Q76" s="53">
        <v>2.8949079488588922</v>
      </c>
      <c r="R76" s="53">
        <v>19.95398169751717</v>
      </c>
      <c r="S76" s="53">
        <v>12.100427337257107</v>
      </c>
      <c r="T76" s="53">
        <v>17.13661883533977</v>
      </c>
      <c r="U76" s="53">
        <v>3.383685286688048</v>
      </c>
      <c r="V76" s="54">
        <v>94.88405203704734</v>
      </c>
      <c r="W76" s="55">
        <v>119.77367297812731</v>
      </c>
      <c r="X76" s="56">
        <v>12.045053686379822</v>
      </c>
      <c r="Y76" s="55">
        <v>133.06000705938393</v>
      </c>
    </row>
    <row r="77" spans="1:25" ht="15">
      <c r="A77" s="45">
        <v>2020</v>
      </c>
      <c r="B77" s="37">
        <v>5</v>
      </c>
      <c r="C77" s="37" t="s">
        <v>116</v>
      </c>
      <c r="D77" s="37" t="s">
        <v>120</v>
      </c>
      <c r="E77" s="37" t="s">
        <v>264</v>
      </c>
      <c r="F77" s="37" t="s">
        <v>118</v>
      </c>
      <c r="G77" s="38" t="s">
        <v>125</v>
      </c>
      <c r="H77" s="52">
        <v>12.27957503859935</v>
      </c>
      <c r="I77" s="53">
        <v>0.38057750650234684</v>
      </c>
      <c r="J77" s="54">
        <v>12.660152545101697</v>
      </c>
      <c r="K77" s="52">
        <v>2.1211651388402197</v>
      </c>
      <c r="L77" s="53">
        <v>1.9532269673712876</v>
      </c>
      <c r="M77" s="54">
        <v>4.074392106211508</v>
      </c>
      <c r="N77" s="52">
        <v>16.496053265729522</v>
      </c>
      <c r="O77" s="53">
        <v>1.2994537918211428</v>
      </c>
      <c r="P77" s="53">
        <v>0.35238351853541694</v>
      </c>
      <c r="Q77" s="53">
        <v>0.1721420233016781</v>
      </c>
      <c r="R77" s="53">
        <v>1.927674246767545</v>
      </c>
      <c r="S77" s="53">
        <v>2.122660224146627</v>
      </c>
      <c r="T77" s="53">
        <v>1.9938587637852374</v>
      </c>
      <c r="U77" s="53">
        <v>0.41371739095278237</v>
      </c>
      <c r="V77" s="54">
        <v>24.777943225039955</v>
      </c>
      <c r="W77" s="55">
        <v>41.51248787635316</v>
      </c>
      <c r="X77" s="56">
        <v>4.4363495843732</v>
      </c>
      <c r="Y77" s="55">
        <v>49.00619153822334</v>
      </c>
    </row>
    <row r="78" spans="1:25" ht="15">
      <c r="A78" s="45">
        <v>2020</v>
      </c>
      <c r="B78" s="37">
        <v>5</v>
      </c>
      <c r="C78" s="37" t="s">
        <v>116</v>
      </c>
      <c r="D78" s="37" t="s">
        <v>126</v>
      </c>
      <c r="E78" s="37" t="s">
        <v>265</v>
      </c>
      <c r="F78" s="37" t="s">
        <v>118</v>
      </c>
      <c r="G78" s="38" t="s">
        <v>127</v>
      </c>
      <c r="H78" s="52">
        <v>109.65537797048451</v>
      </c>
      <c r="I78" s="53">
        <v>0</v>
      </c>
      <c r="J78" s="54">
        <v>109.65537797048451</v>
      </c>
      <c r="K78" s="52">
        <v>26.998116563238227</v>
      </c>
      <c r="L78" s="53">
        <v>18.78665469346942</v>
      </c>
      <c r="M78" s="54">
        <v>45.78477125670764</v>
      </c>
      <c r="N78" s="52">
        <v>22.386874106018816</v>
      </c>
      <c r="O78" s="53">
        <v>130.17876055647343</v>
      </c>
      <c r="P78" s="53">
        <v>25.16109793856606</v>
      </c>
      <c r="Q78" s="53">
        <v>20.740452467168726</v>
      </c>
      <c r="R78" s="53">
        <v>89.55242312866213</v>
      </c>
      <c r="S78" s="53">
        <v>55.24262860951314</v>
      </c>
      <c r="T78" s="53">
        <v>61.41850235055008</v>
      </c>
      <c r="U78" s="53">
        <v>24.729727797024033</v>
      </c>
      <c r="V78" s="54">
        <v>429.4104669539764</v>
      </c>
      <c r="W78" s="55">
        <v>584.8506161811686</v>
      </c>
      <c r="X78" s="56">
        <v>59.22302035770672</v>
      </c>
      <c r="Y78" s="55">
        <v>654.2211082946607</v>
      </c>
    </row>
    <row r="79" spans="1:25" ht="15">
      <c r="A79" s="45">
        <v>2020</v>
      </c>
      <c r="B79" s="37">
        <v>5</v>
      </c>
      <c r="C79" s="37" t="s">
        <v>116</v>
      </c>
      <c r="D79" s="37" t="s">
        <v>120</v>
      </c>
      <c r="E79" s="37" t="s">
        <v>266</v>
      </c>
      <c r="F79" s="37" t="s">
        <v>118</v>
      </c>
      <c r="G79" s="38" t="s">
        <v>128</v>
      </c>
      <c r="H79" s="52">
        <v>230.55162120623416</v>
      </c>
      <c r="I79" s="53">
        <v>0</v>
      </c>
      <c r="J79" s="54">
        <v>230.55162120623416</v>
      </c>
      <c r="K79" s="52">
        <v>6.671943439377424</v>
      </c>
      <c r="L79" s="53">
        <v>23.688305647539515</v>
      </c>
      <c r="M79" s="54">
        <v>30.360249086916937</v>
      </c>
      <c r="N79" s="52">
        <v>10.72818049385486</v>
      </c>
      <c r="O79" s="53">
        <v>33.54702477750709</v>
      </c>
      <c r="P79" s="53">
        <v>5.644015889900244</v>
      </c>
      <c r="Q79" s="53">
        <v>4.714880564143462</v>
      </c>
      <c r="R79" s="53">
        <v>26.41646237898298</v>
      </c>
      <c r="S79" s="53">
        <v>18.64236351356033</v>
      </c>
      <c r="T79" s="53">
        <v>19.400581661687944</v>
      </c>
      <c r="U79" s="53">
        <v>6.3064315951774965</v>
      </c>
      <c r="V79" s="54">
        <v>125.39994087481442</v>
      </c>
      <c r="W79" s="55">
        <v>386.3118111679655</v>
      </c>
      <c r="X79" s="56">
        <v>41.34941642606215</v>
      </c>
      <c r="Y79" s="55">
        <v>456.74631599640264</v>
      </c>
    </row>
    <row r="80" spans="1:25" ht="15">
      <c r="A80" s="45">
        <v>2020</v>
      </c>
      <c r="B80" s="37">
        <v>5</v>
      </c>
      <c r="C80" s="37" t="s">
        <v>116</v>
      </c>
      <c r="D80" s="37" t="s">
        <v>126</v>
      </c>
      <c r="E80" s="37" t="s">
        <v>267</v>
      </c>
      <c r="F80" s="37" t="s">
        <v>118</v>
      </c>
      <c r="G80" s="38" t="s">
        <v>129</v>
      </c>
      <c r="H80" s="52">
        <v>54.04654269711436</v>
      </c>
      <c r="I80" s="53">
        <v>0</v>
      </c>
      <c r="J80" s="54">
        <v>54.04654269711436</v>
      </c>
      <c r="K80" s="52">
        <v>17.816635498254747</v>
      </c>
      <c r="L80" s="53">
        <v>22.543406322072887</v>
      </c>
      <c r="M80" s="54">
        <v>40.36004182032764</v>
      </c>
      <c r="N80" s="52">
        <v>46.29866930177057</v>
      </c>
      <c r="O80" s="53">
        <v>80.3650133034464</v>
      </c>
      <c r="P80" s="53">
        <v>20.09483291034222</v>
      </c>
      <c r="Q80" s="53">
        <v>11.003836649310461</v>
      </c>
      <c r="R80" s="53">
        <v>65.82045555019049</v>
      </c>
      <c r="S80" s="53">
        <v>47.6674719354807</v>
      </c>
      <c r="T80" s="53">
        <v>65.02598946599318</v>
      </c>
      <c r="U80" s="53">
        <v>11.716106777516995</v>
      </c>
      <c r="V80" s="54">
        <v>347.992375894051</v>
      </c>
      <c r="W80" s="55">
        <v>442.398960411493</v>
      </c>
      <c r="X80" s="56">
        <v>44.607276184604814</v>
      </c>
      <c r="Y80" s="55">
        <v>492.76948830186944</v>
      </c>
    </row>
    <row r="81" spans="1:25" ht="15">
      <c r="A81" s="45">
        <v>2020</v>
      </c>
      <c r="B81" s="37">
        <v>5</v>
      </c>
      <c r="C81" s="37" t="s">
        <v>116</v>
      </c>
      <c r="D81" s="37" t="s">
        <v>126</v>
      </c>
      <c r="E81" s="37" t="s">
        <v>268</v>
      </c>
      <c r="F81" s="37" t="s">
        <v>118</v>
      </c>
      <c r="G81" s="38" t="s">
        <v>130</v>
      </c>
      <c r="H81" s="52">
        <v>107.98078754925</v>
      </c>
      <c r="I81" s="53">
        <v>0</v>
      </c>
      <c r="J81" s="54">
        <v>107.98078754925</v>
      </c>
      <c r="K81" s="52">
        <v>28.005955337169283</v>
      </c>
      <c r="L81" s="53">
        <v>11.752640286439465</v>
      </c>
      <c r="M81" s="54">
        <v>39.75859562360875</v>
      </c>
      <c r="N81" s="52">
        <v>6.4123207295241915</v>
      </c>
      <c r="O81" s="53">
        <v>71.23698024376507</v>
      </c>
      <c r="P81" s="53">
        <v>11.2028776171132</v>
      </c>
      <c r="Q81" s="53">
        <v>12.984988930721238</v>
      </c>
      <c r="R81" s="53">
        <v>53.1479548700899</v>
      </c>
      <c r="S81" s="53">
        <v>33.41764983403472</v>
      </c>
      <c r="T81" s="53">
        <v>50.05224853718272</v>
      </c>
      <c r="U81" s="53">
        <v>10.181539313266665</v>
      </c>
      <c r="V81" s="54">
        <v>248.6365600756977</v>
      </c>
      <c r="W81" s="55">
        <v>396.37594324855644</v>
      </c>
      <c r="X81" s="56">
        <v>40.46461329056256</v>
      </c>
      <c r="Y81" s="55">
        <v>446.99413138206893</v>
      </c>
    </row>
    <row r="82" spans="1:25" ht="15">
      <c r="A82" s="45">
        <v>2020</v>
      </c>
      <c r="B82" s="37">
        <v>5</v>
      </c>
      <c r="C82" s="37" t="s">
        <v>116</v>
      </c>
      <c r="D82" s="37" t="s">
        <v>120</v>
      </c>
      <c r="E82" s="37" t="s">
        <v>269</v>
      </c>
      <c r="F82" s="37" t="s">
        <v>118</v>
      </c>
      <c r="G82" s="38" t="s">
        <v>131</v>
      </c>
      <c r="H82" s="52">
        <v>11.61859269861921</v>
      </c>
      <c r="I82" s="53">
        <v>0</v>
      </c>
      <c r="J82" s="54">
        <v>11.61859269861921</v>
      </c>
      <c r="K82" s="52">
        <v>1.3034433513061263</v>
      </c>
      <c r="L82" s="53">
        <v>3.7466966840615767</v>
      </c>
      <c r="M82" s="54">
        <v>5.050140035367703</v>
      </c>
      <c r="N82" s="52">
        <v>19.0799415899327</v>
      </c>
      <c r="O82" s="53">
        <v>4.919854769416783</v>
      </c>
      <c r="P82" s="53">
        <v>1.8746309670932124</v>
      </c>
      <c r="Q82" s="53">
        <v>1.2985056374289192</v>
      </c>
      <c r="R82" s="53">
        <v>11.299019636528431</v>
      </c>
      <c r="S82" s="53">
        <v>5.959354910138089</v>
      </c>
      <c r="T82" s="53">
        <v>6.781854694437734</v>
      </c>
      <c r="U82" s="53">
        <v>1.699590134262769</v>
      </c>
      <c r="V82" s="54">
        <v>52.912752339238644</v>
      </c>
      <c r="W82" s="55">
        <v>69.58148507322556</v>
      </c>
      <c r="X82" s="56">
        <v>7.15716078268043</v>
      </c>
      <c r="Y82" s="55">
        <v>79.06366732208004</v>
      </c>
    </row>
    <row r="83" spans="1:25" ht="15">
      <c r="A83" s="45">
        <v>2020</v>
      </c>
      <c r="B83" s="37">
        <v>5</v>
      </c>
      <c r="C83" s="37" t="s">
        <v>116</v>
      </c>
      <c r="D83" s="37" t="s">
        <v>126</v>
      </c>
      <c r="E83" s="37" t="s">
        <v>270</v>
      </c>
      <c r="F83" s="37" t="s">
        <v>118</v>
      </c>
      <c r="G83" s="38" t="s">
        <v>132</v>
      </c>
      <c r="H83" s="52">
        <v>76.87453592463426</v>
      </c>
      <c r="I83" s="53">
        <v>0</v>
      </c>
      <c r="J83" s="54">
        <v>76.87453592463426</v>
      </c>
      <c r="K83" s="52">
        <v>429.71989633173666</v>
      </c>
      <c r="L83" s="53">
        <v>136.53569973077703</v>
      </c>
      <c r="M83" s="54">
        <v>566.2555960625136</v>
      </c>
      <c r="N83" s="52">
        <v>12.083874874158273</v>
      </c>
      <c r="O83" s="53">
        <v>132.77981944907418</v>
      </c>
      <c r="P83" s="53">
        <v>24.069081895642572</v>
      </c>
      <c r="Q83" s="53">
        <v>13.348415669057784</v>
      </c>
      <c r="R83" s="53">
        <v>94.91503092512377</v>
      </c>
      <c r="S83" s="53">
        <v>74.4473318793369</v>
      </c>
      <c r="T83" s="53">
        <v>53.146788117210264</v>
      </c>
      <c r="U83" s="53">
        <v>18.35879324354937</v>
      </c>
      <c r="V83" s="54">
        <v>423.14913605315314</v>
      </c>
      <c r="W83" s="55">
        <v>1066.279268040301</v>
      </c>
      <c r="X83" s="56">
        <v>102.40086996570327</v>
      </c>
      <c r="Y83" s="55">
        <v>1131.1406442310663</v>
      </c>
    </row>
    <row r="84" spans="1:25" ht="15">
      <c r="A84" s="45">
        <v>2020</v>
      </c>
      <c r="B84" s="37">
        <v>5</v>
      </c>
      <c r="C84" s="37" t="s">
        <v>116</v>
      </c>
      <c r="D84" s="37" t="s">
        <v>120</v>
      </c>
      <c r="E84" s="37" t="s">
        <v>271</v>
      </c>
      <c r="F84" s="37" t="s">
        <v>118</v>
      </c>
      <c r="G84" s="38" t="s">
        <v>133</v>
      </c>
      <c r="H84" s="52">
        <v>3.339188770510416</v>
      </c>
      <c r="I84" s="53">
        <v>0</v>
      </c>
      <c r="J84" s="54">
        <v>3.339188770510416</v>
      </c>
      <c r="K84" s="52">
        <v>8.11013635884401</v>
      </c>
      <c r="L84" s="53">
        <v>12.38525816438872</v>
      </c>
      <c r="M84" s="54">
        <v>20.49539452323273</v>
      </c>
      <c r="N84" s="52">
        <v>57.00686255459444</v>
      </c>
      <c r="O84" s="53">
        <v>78.39489490209195</v>
      </c>
      <c r="P84" s="53">
        <v>7.485278853555101</v>
      </c>
      <c r="Q84" s="53">
        <v>4.4379892761377455</v>
      </c>
      <c r="R84" s="53">
        <v>37.37236621285509</v>
      </c>
      <c r="S84" s="53">
        <v>32.34748579742263</v>
      </c>
      <c r="T84" s="53">
        <v>42.782420910299436</v>
      </c>
      <c r="U84" s="53">
        <v>7.599422191092736</v>
      </c>
      <c r="V84" s="54">
        <v>267.42672069804917</v>
      </c>
      <c r="W84" s="55">
        <v>291.2613039917923</v>
      </c>
      <c r="X84" s="56">
        <v>29.424222242338875</v>
      </c>
      <c r="Y84" s="55">
        <v>325.05197824576976</v>
      </c>
    </row>
    <row r="85" spans="1:25" ht="15">
      <c r="A85" s="45">
        <v>2020</v>
      </c>
      <c r="B85" s="37">
        <v>5</v>
      </c>
      <c r="C85" s="37" t="s">
        <v>116</v>
      </c>
      <c r="D85" s="37" t="s">
        <v>126</v>
      </c>
      <c r="E85" s="37" t="s">
        <v>272</v>
      </c>
      <c r="F85" s="37" t="s">
        <v>118</v>
      </c>
      <c r="G85" s="38" t="s">
        <v>134</v>
      </c>
      <c r="H85" s="52">
        <v>42.97185782089883</v>
      </c>
      <c r="I85" s="53">
        <v>0</v>
      </c>
      <c r="J85" s="54">
        <v>42.97185782089883</v>
      </c>
      <c r="K85" s="52">
        <v>42.547757030713036</v>
      </c>
      <c r="L85" s="53">
        <v>35.48729750671205</v>
      </c>
      <c r="M85" s="54">
        <v>78.03505453742508</v>
      </c>
      <c r="N85" s="52">
        <v>8.558358575487153</v>
      </c>
      <c r="O85" s="53">
        <v>146.49037993522037</v>
      </c>
      <c r="P85" s="53">
        <v>43.23836447165594</v>
      </c>
      <c r="Q85" s="53">
        <v>48.54883580705646</v>
      </c>
      <c r="R85" s="53">
        <v>142.2159179999148</v>
      </c>
      <c r="S85" s="53">
        <v>80.81484975153354</v>
      </c>
      <c r="T85" s="53">
        <v>86.37891648378373</v>
      </c>
      <c r="U85" s="53">
        <v>29.366782272915813</v>
      </c>
      <c r="V85" s="54">
        <v>585.6124052975678</v>
      </c>
      <c r="W85" s="55">
        <v>706.6193176558916</v>
      </c>
      <c r="X85" s="56">
        <v>69.49456179603003</v>
      </c>
      <c r="Y85" s="55">
        <v>767.7010313455058</v>
      </c>
    </row>
    <row r="86" spans="1:25" ht="15">
      <c r="A86" s="45">
        <v>2020</v>
      </c>
      <c r="B86" s="37">
        <v>5</v>
      </c>
      <c r="C86" s="37" t="s">
        <v>116</v>
      </c>
      <c r="D86" s="37" t="s">
        <v>126</v>
      </c>
      <c r="E86" s="37" t="s">
        <v>273</v>
      </c>
      <c r="F86" s="37" t="s">
        <v>118</v>
      </c>
      <c r="G86" s="38" t="s">
        <v>135</v>
      </c>
      <c r="H86" s="52">
        <v>36.592167083478856</v>
      </c>
      <c r="I86" s="53">
        <v>0</v>
      </c>
      <c r="J86" s="54">
        <v>36.592167083478856</v>
      </c>
      <c r="K86" s="52">
        <v>23.224788590917733</v>
      </c>
      <c r="L86" s="53">
        <v>7.3516599486852</v>
      </c>
      <c r="M86" s="54">
        <v>30.576448539602932</v>
      </c>
      <c r="N86" s="52">
        <v>7.066202599007181</v>
      </c>
      <c r="O86" s="53">
        <v>47.49563987035691</v>
      </c>
      <c r="P86" s="53">
        <v>9.081535661021407</v>
      </c>
      <c r="Q86" s="53">
        <v>9.250070215099116</v>
      </c>
      <c r="R86" s="53">
        <v>28.76145783471617</v>
      </c>
      <c r="S86" s="53">
        <v>21.114066615815386</v>
      </c>
      <c r="T86" s="53">
        <v>23.923397325041588</v>
      </c>
      <c r="U86" s="53">
        <v>8.590901920688312</v>
      </c>
      <c r="V86" s="54">
        <v>155.28327204174607</v>
      </c>
      <c r="W86" s="55">
        <v>222.45188766482784</v>
      </c>
      <c r="X86" s="56">
        <v>22.35118554468815</v>
      </c>
      <c r="Y86" s="55">
        <v>246.90649565528318</v>
      </c>
    </row>
    <row r="87" spans="1:25" ht="15">
      <c r="A87" s="45">
        <v>2020</v>
      </c>
      <c r="B87" s="37">
        <v>5</v>
      </c>
      <c r="C87" s="37" t="s">
        <v>116</v>
      </c>
      <c r="D87" s="37" t="s">
        <v>126</v>
      </c>
      <c r="E87" s="37" t="s">
        <v>274</v>
      </c>
      <c r="F87" s="37" t="s">
        <v>118</v>
      </c>
      <c r="G87" s="38" t="s">
        <v>136</v>
      </c>
      <c r="H87" s="52">
        <v>147.56539997493618</v>
      </c>
      <c r="I87" s="53">
        <v>0</v>
      </c>
      <c r="J87" s="54">
        <v>147.56539997493618</v>
      </c>
      <c r="K87" s="52">
        <v>294.01687926462773</v>
      </c>
      <c r="L87" s="53">
        <v>136.02462368572304</v>
      </c>
      <c r="M87" s="54">
        <v>430.0415029503508</v>
      </c>
      <c r="N87" s="52">
        <v>20.301782603497916</v>
      </c>
      <c r="O87" s="53">
        <v>120.8029005537927</v>
      </c>
      <c r="P87" s="53">
        <v>24.474169967519003</v>
      </c>
      <c r="Q87" s="53">
        <v>25.612102708225326</v>
      </c>
      <c r="R87" s="53">
        <v>93.34873830320254</v>
      </c>
      <c r="S87" s="53">
        <v>83.48903159401337</v>
      </c>
      <c r="T87" s="53">
        <v>102.65788416537856</v>
      </c>
      <c r="U87" s="53">
        <v>23.365611779820878</v>
      </c>
      <c r="V87" s="54">
        <v>494.05222167545026</v>
      </c>
      <c r="W87" s="55">
        <v>1071.6591246007372</v>
      </c>
      <c r="X87" s="56">
        <v>104.87542501084457</v>
      </c>
      <c r="Y87" s="55">
        <v>1158.48531255833</v>
      </c>
    </row>
    <row r="88" spans="1:25" ht="15">
      <c r="A88" s="45">
        <v>2020</v>
      </c>
      <c r="B88" s="37">
        <v>5</v>
      </c>
      <c r="C88" s="37" t="s">
        <v>116</v>
      </c>
      <c r="D88" s="37" t="s">
        <v>117</v>
      </c>
      <c r="E88" s="37" t="s">
        <v>275</v>
      </c>
      <c r="F88" s="37" t="s">
        <v>118</v>
      </c>
      <c r="G88" s="38" t="s">
        <v>137</v>
      </c>
      <c r="H88" s="52">
        <v>15.594301578210485</v>
      </c>
      <c r="I88" s="53">
        <v>0</v>
      </c>
      <c r="J88" s="54">
        <v>15.594301578210485</v>
      </c>
      <c r="K88" s="52">
        <v>6.886297111927657</v>
      </c>
      <c r="L88" s="53">
        <v>2.99975062899625</v>
      </c>
      <c r="M88" s="54">
        <v>9.886047740923907</v>
      </c>
      <c r="N88" s="52">
        <v>34.09370485033931</v>
      </c>
      <c r="O88" s="53">
        <v>1.6161945820447878</v>
      </c>
      <c r="P88" s="53">
        <v>0.9174271186289581</v>
      </c>
      <c r="Q88" s="53">
        <v>0.5518029641470157</v>
      </c>
      <c r="R88" s="53">
        <v>3.263606553991877</v>
      </c>
      <c r="S88" s="53">
        <v>5.556551672904354</v>
      </c>
      <c r="T88" s="53">
        <v>4.473271516658856</v>
      </c>
      <c r="U88" s="53">
        <v>0.7582724329691592</v>
      </c>
      <c r="V88" s="54">
        <v>51.230831691684315</v>
      </c>
      <c r="W88" s="55">
        <v>76.7111810108187</v>
      </c>
      <c r="X88" s="56">
        <v>8.073643353503671</v>
      </c>
      <c r="Y88" s="55">
        <v>89.1867106528713</v>
      </c>
    </row>
    <row r="89" spans="1:25" ht="15">
      <c r="A89" s="45">
        <v>2020</v>
      </c>
      <c r="B89" s="37">
        <v>5</v>
      </c>
      <c r="C89" s="37" t="s">
        <v>116</v>
      </c>
      <c r="D89" s="37" t="s">
        <v>126</v>
      </c>
      <c r="E89" s="37" t="s">
        <v>276</v>
      </c>
      <c r="F89" s="37" t="s">
        <v>118</v>
      </c>
      <c r="G89" s="38" t="s">
        <v>138</v>
      </c>
      <c r="H89" s="52">
        <v>37.64874535054201</v>
      </c>
      <c r="I89" s="53">
        <v>0</v>
      </c>
      <c r="J89" s="54">
        <v>37.64874535054201</v>
      </c>
      <c r="K89" s="52">
        <v>1082.8241831285573</v>
      </c>
      <c r="L89" s="53">
        <v>477.59605234948657</v>
      </c>
      <c r="M89" s="54">
        <v>1560.4202354780439</v>
      </c>
      <c r="N89" s="52">
        <v>391.6503652208808</v>
      </c>
      <c r="O89" s="53">
        <v>295.83023408567857</v>
      </c>
      <c r="P89" s="53">
        <v>43.76727741272139</v>
      </c>
      <c r="Q89" s="53">
        <v>51.630076430183024</v>
      </c>
      <c r="R89" s="53">
        <v>165.23369101128387</v>
      </c>
      <c r="S89" s="53">
        <v>193.78712512838993</v>
      </c>
      <c r="T89" s="53">
        <v>267.766504319283</v>
      </c>
      <c r="U89" s="53">
        <v>31.4473012191834</v>
      </c>
      <c r="V89" s="54">
        <v>1441.112574827604</v>
      </c>
      <c r="W89" s="55">
        <v>3039.18155565619</v>
      </c>
      <c r="X89" s="56">
        <v>293.5485522916623</v>
      </c>
      <c r="Y89" s="55">
        <v>3242.6421764254806</v>
      </c>
    </row>
    <row r="90" spans="1:25" ht="15">
      <c r="A90" s="45">
        <v>2020</v>
      </c>
      <c r="B90" s="37">
        <v>5</v>
      </c>
      <c r="C90" s="37" t="s">
        <v>116</v>
      </c>
      <c r="D90" s="37" t="s">
        <v>120</v>
      </c>
      <c r="E90" s="37" t="s">
        <v>277</v>
      </c>
      <c r="F90" s="37" t="s">
        <v>118</v>
      </c>
      <c r="G90" s="38" t="s">
        <v>139</v>
      </c>
      <c r="H90" s="52">
        <v>12.281935465070713</v>
      </c>
      <c r="I90" s="53">
        <v>0.36943236657621437</v>
      </c>
      <c r="J90" s="54">
        <v>12.651367831646928</v>
      </c>
      <c r="K90" s="52">
        <v>4.846353115661647</v>
      </c>
      <c r="L90" s="53">
        <v>41.07096034909276</v>
      </c>
      <c r="M90" s="54">
        <v>45.91731346475441</v>
      </c>
      <c r="N90" s="52">
        <v>12.575128904142197</v>
      </c>
      <c r="O90" s="53">
        <v>132.55372378554836</v>
      </c>
      <c r="P90" s="53">
        <v>36.127704584334964</v>
      </c>
      <c r="Q90" s="53">
        <v>22.011242083188122</v>
      </c>
      <c r="R90" s="53">
        <v>136.57309761272896</v>
      </c>
      <c r="S90" s="53">
        <v>85.28031085597492</v>
      </c>
      <c r="T90" s="53">
        <v>154.56904133330528</v>
      </c>
      <c r="U90" s="53">
        <v>34.61952694094377</v>
      </c>
      <c r="V90" s="54">
        <v>614.3097761001665</v>
      </c>
      <c r="W90" s="55">
        <v>672.8784573965678</v>
      </c>
      <c r="X90" s="56">
        <v>66.1299577340533</v>
      </c>
      <c r="Y90" s="55">
        <v>730.5424871329999</v>
      </c>
    </row>
    <row r="91" spans="1:25" ht="15">
      <c r="A91" s="45">
        <v>2020</v>
      </c>
      <c r="B91" s="37">
        <v>5</v>
      </c>
      <c r="C91" s="37" t="s">
        <v>116</v>
      </c>
      <c r="D91" s="37" t="s">
        <v>123</v>
      </c>
      <c r="E91" s="37" t="s">
        <v>278</v>
      </c>
      <c r="F91" s="37" t="s">
        <v>118</v>
      </c>
      <c r="G91" s="38" t="s">
        <v>140</v>
      </c>
      <c r="H91" s="52">
        <v>4.185260606326435</v>
      </c>
      <c r="I91" s="53">
        <v>0</v>
      </c>
      <c r="J91" s="54">
        <v>4.185260606326435</v>
      </c>
      <c r="K91" s="52">
        <v>0.02736089727240567</v>
      </c>
      <c r="L91" s="53">
        <v>4.009250465400833</v>
      </c>
      <c r="M91" s="54">
        <v>4.036611362673239</v>
      </c>
      <c r="N91" s="52">
        <v>3.852177444745618</v>
      </c>
      <c r="O91" s="53">
        <v>10.972371396195635</v>
      </c>
      <c r="P91" s="53">
        <v>2.1642939711607747</v>
      </c>
      <c r="Q91" s="53">
        <v>1.3013713981392991</v>
      </c>
      <c r="R91" s="53">
        <v>9.173081176790294</v>
      </c>
      <c r="S91" s="53">
        <v>6.154993202491408</v>
      </c>
      <c r="T91" s="53">
        <v>11.924664527031672</v>
      </c>
      <c r="U91" s="53">
        <v>2.165916915206357</v>
      </c>
      <c r="V91" s="54">
        <v>47.708870031761066</v>
      </c>
      <c r="W91" s="55">
        <v>55.930742000760745</v>
      </c>
      <c r="X91" s="56">
        <v>5.587324518232496</v>
      </c>
      <c r="Y91" s="55">
        <v>61.72295273243982</v>
      </c>
    </row>
    <row r="92" spans="1:25" ht="15">
      <c r="A92" s="45">
        <v>2020</v>
      </c>
      <c r="B92" s="37">
        <v>5</v>
      </c>
      <c r="C92" s="37" t="s">
        <v>116</v>
      </c>
      <c r="D92" s="37" t="s">
        <v>123</v>
      </c>
      <c r="E92" s="37" t="s">
        <v>279</v>
      </c>
      <c r="F92" s="37" t="s">
        <v>118</v>
      </c>
      <c r="G92" s="38" t="s">
        <v>141</v>
      </c>
      <c r="H92" s="52">
        <v>4.693045825433406</v>
      </c>
      <c r="I92" s="53">
        <v>0.17611362977758713</v>
      </c>
      <c r="J92" s="54">
        <v>4.869159455210993</v>
      </c>
      <c r="K92" s="52">
        <v>2.374447675646746</v>
      </c>
      <c r="L92" s="53">
        <v>5.835160345292966</v>
      </c>
      <c r="M92" s="54">
        <v>8.209608020939712</v>
      </c>
      <c r="N92" s="52">
        <v>56.57884721461684</v>
      </c>
      <c r="O92" s="53">
        <v>4.077655584065234</v>
      </c>
      <c r="P92" s="53">
        <v>0.8020158158042386</v>
      </c>
      <c r="Q92" s="53">
        <v>0.5035465401291501</v>
      </c>
      <c r="R92" s="53">
        <v>2.236763484008782</v>
      </c>
      <c r="S92" s="53">
        <v>5.632475209743874</v>
      </c>
      <c r="T92" s="53">
        <v>4.182270827378638</v>
      </c>
      <c r="U92" s="53">
        <v>0.6765832095597333</v>
      </c>
      <c r="V92" s="54">
        <v>74.6901578853065</v>
      </c>
      <c r="W92" s="55">
        <v>87.7689253614572</v>
      </c>
      <c r="X92" s="56">
        <v>9.286708516187586</v>
      </c>
      <c r="Y92" s="55">
        <v>102.59005922103486</v>
      </c>
    </row>
    <row r="93" spans="1:25" ht="15">
      <c r="A93" s="45">
        <v>2020</v>
      </c>
      <c r="B93" s="37">
        <v>5</v>
      </c>
      <c r="C93" s="37" t="s">
        <v>116</v>
      </c>
      <c r="D93" s="37" t="s">
        <v>120</v>
      </c>
      <c r="E93" s="37" t="s">
        <v>280</v>
      </c>
      <c r="F93" s="37" t="s">
        <v>118</v>
      </c>
      <c r="G93" s="38" t="s">
        <v>142</v>
      </c>
      <c r="H93" s="52">
        <v>10.043352230789479</v>
      </c>
      <c r="I93" s="53">
        <v>0</v>
      </c>
      <c r="J93" s="54">
        <v>10.043352230789479</v>
      </c>
      <c r="K93" s="52">
        <v>4.407977754130376</v>
      </c>
      <c r="L93" s="53">
        <v>9.130530851084197</v>
      </c>
      <c r="M93" s="54">
        <v>13.538508605214574</v>
      </c>
      <c r="N93" s="52">
        <v>6.471512600161418</v>
      </c>
      <c r="O93" s="53">
        <v>36.30557450684328</v>
      </c>
      <c r="P93" s="53">
        <v>8.059288024399814</v>
      </c>
      <c r="Q93" s="53">
        <v>5.138301314201528</v>
      </c>
      <c r="R93" s="53">
        <v>32.033364893039526</v>
      </c>
      <c r="S93" s="53">
        <v>20.464321107197822</v>
      </c>
      <c r="T93" s="53">
        <v>32.809396251384236</v>
      </c>
      <c r="U93" s="53">
        <v>7.897432774282424</v>
      </c>
      <c r="V93" s="54">
        <v>149.17919147151005</v>
      </c>
      <c r="W93" s="55">
        <v>172.7610523075141</v>
      </c>
      <c r="X93" s="56">
        <v>17.131493844304067</v>
      </c>
      <c r="Y93" s="55">
        <v>189.25129108439359</v>
      </c>
    </row>
    <row r="94" spans="1:25" ht="15">
      <c r="A94" s="45">
        <v>2020</v>
      </c>
      <c r="B94" s="37">
        <v>5</v>
      </c>
      <c r="C94" s="37" t="s">
        <v>116</v>
      </c>
      <c r="D94" s="37" t="s">
        <v>126</v>
      </c>
      <c r="E94" s="37" t="s">
        <v>281</v>
      </c>
      <c r="F94" s="37" t="s">
        <v>118</v>
      </c>
      <c r="G94" s="38" t="s">
        <v>143</v>
      </c>
      <c r="H94" s="52">
        <v>83.35825942096785</v>
      </c>
      <c r="I94" s="53">
        <v>2.5874938509481185</v>
      </c>
      <c r="J94" s="54">
        <v>85.94575327191598</v>
      </c>
      <c r="K94" s="52">
        <v>5.607636664488098</v>
      </c>
      <c r="L94" s="53">
        <v>10.58303345066364</v>
      </c>
      <c r="M94" s="54">
        <v>16.19067011515174</v>
      </c>
      <c r="N94" s="52">
        <v>10.726321369240997</v>
      </c>
      <c r="O94" s="53">
        <v>26.08668476656306</v>
      </c>
      <c r="P94" s="53">
        <v>5.81350760523202</v>
      </c>
      <c r="Q94" s="53">
        <v>3.15593988555506</v>
      </c>
      <c r="R94" s="53">
        <v>26.880643981374053</v>
      </c>
      <c r="S94" s="53">
        <v>16.428881447659283</v>
      </c>
      <c r="T94" s="53">
        <v>25.382479556564373</v>
      </c>
      <c r="U94" s="53">
        <v>6.168267773041102</v>
      </c>
      <c r="V94" s="54">
        <v>120.64272638522995</v>
      </c>
      <c r="W94" s="55">
        <v>222.77914977229767</v>
      </c>
      <c r="X94" s="56">
        <v>23.28709172452741</v>
      </c>
      <c r="Y94" s="55">
        <v>257.2381294994473</v>
      </c>
    </row>
    <row r="95" spans="1:25" ht="15">
      <c r="A95" s="45">
        <v>2020</v>
      </c>
      <c r="B95" s="37">
        <v>5</v>
      </c>
      <c r="C95" s="37" t="s">
        <v>116</v>
      </c>
      <c r="D95" s="37" t="s">
        <v>117</v>
      </c>
      <c r="E95" s="37" t="s">
        <v>282</v>
      </c>
      <c r="F95" s="37" t="s">
        <v>118</v>
      </c>
      <c r="G95" s="38" t="s">
        <v>144</v>
      </c>
      <c r="H95" s="52">
        <v>209.27671585558355</v>
      </c>
      <c r="I95" s="53">
        <v>16.48739242693904</v>
      </c>
      <c r="J95" s="54">
        <v>225.76410828252259</v>
      </c>
      <c r="K95" s="52">
        <v>232.3994715768245</v>
      </c>
      <c r="L95" s="53">
        <v>26.388257699883912</v>
      </c>
      <c r="M95" s="54">
        <v>258.78772927670843</v>
      </c>
      <c r="N95" s="52">
        <v>38.460905575951905</v>
      </c>
      <c r="O95" s="53">
        <v>47.9148691550351</v>
      </c>
      <c r="P95" s="53">
        <v>13.404542685174226</v>
      </c>
      <c r="Q95" s="53">
        <v>9.564557321837938</v>
      </c>
      <c r="R95" s="53">
        <v>38.32691585990668</v>
      </c>
      <c r="S95" s="53">
        <v>51.02941438739021</v>
      </c>
      <c r="T95" s="53">
        <v>48.532063314619265</v>
      </c>
      <c r="U95" s="53">
        <v>9.377497712998771</v>
      </c>
      <c r="V95" s="54">
        <v>256.6107660129141</v>
      </c>
      <c r="W95" s="55">
        <v>741.1626035721451</v>
      </c>
      <c r="X95" s="56">
        <v>75.54047517639226</v>
      </c>
      <c r="Y95" s="55">
        <v>834.4262394970438</v>
      </c>
    </row>
    <row r="96" spans="1:25" ht="15">
      <c r="A96" s="45">
        <v>2020</v>
      </c>
      <c r="B96" s="37">
        <v>5</v>
      </c>
      <c r="C96" s="37" t="s">
        <v>145</v>
      </c>
      <c r="D96" s="37" t="s">
        <v>146</v>
      </c>
      <c r="E96" s="37" t="s">
        <v>283</v>
      </c>
      <c r="F96" s="37" t="s">
        <v>147</v>
      </c>
      <c r="G96" s="38" t="s">
        <v>148</v>
      </c>
      <c r="H96" s="52">
        <v>30.56874234656467</v>
      </c>
      <c r="I96" s="53">
        <v>1.0934924239677564</v>
      </c>
      <c r="J96" s="54">
        <v>31.662234770532425</v>
      </c>
      <c r="K96" s="52">
        <v>157.52291329428348</v>
      </c>
      <c r="L96" s="53">
        <v>52.67998678894491</v>
      </c>
      <c r="M96" s="54">
        <v>210.2029000832284</v>
      </c>
      <c r="N96" s="52">
        <v>14.544697791941559</v>
      </c>
      <c r="O96" s="53">
        <v>52.574644671000044</v>
      </c>
      <c r="P96" s="53">
        <v>10.1189896437775</v>
      </c>
      <c r="Q96" s="53">
        <v>8.101299354411589</v>
      </c>
      <c r="R96" s="53">
        <v>28.842184360662372</v>
      </c>
      <c r="S96" s="53">
        <v>36.787057368190716</v>
      </c>
      <c r="T96" s="53">
        <v>40.76968870494997</v>
      </c>
      <c r="U96" s="53">
        <v>11.467790688814851</v>
      </c>
      <c r="V96" s="54">
        <v>203.2063525837486</v>
      </c>
      <c r="W96" s="55">
        <v>445.07148743750946</v>
      </c>
      <c r="X96" s="56">
        <v>43.072980652860956</v>
      </c>
      <c r="Y96" s="55">
        <v>475.79729800146015</v>
      </c>
    </row>
    <row r="97" spans="1:25" ht="15">
      <c r="A97" s="45">
        <v>2020</v>
      </c>
      <c r="B97" s="37">
        <v>5</v>
      </c>
      <c r="C97" s="37" t="s">
        <v>145</v>
      </c>
      <c r="D97" s="37" t="s">
        <v>149</v>
      </c>
      <c r="E97" s="37" t="s">
        <v>284</v>
      </c>
      <c r="F97" s="37" t="s">
        <v>147</v>
      </c>
      <c r="G97" s="38" t="s">
        <v>150</v>
      </c>
      <c r="H97" s="52">
        <v>101.68042631870375</v>
      </c>
      <c r="I97" s="53">
        <v>19.18053013514164</v>
      </c>
      <c r="J97" s="54">
        <v>120.86095645384539</v>
      </c>
      <c r="K97" s="52">
        <v>66.92305907293134</v>
      </c>
      <c r="L97" s="53">
        <v>42.3137983269941</v>
      </c>
      <c r="M97" s="54">
        <v>109.23685739992544</v>
      </c>
      <c r="N97" s="52">
        <v>14.15704513059301</v>
      </c>
      <c r="O97" s="53">
        <v>75.57104653858954</v>
      </c>
      <c r="P97" s="53">
        <v>16.90952315445086</v>
      </c>
      <c r="Q97" s="53">
        <v>20.211490474587116</v>
      </c>
      <c r="R97" s="53">
        <v>36.46836289427947</v>
      </c>
      <c r="S97" s="53">
        <v>49.082127634285776</v>
      </c>
      <c r="T97" s="53">
        <v>61.87311166521066</v>
      </c>
      <c r="U97" s="53">
        <v>13.45238006748832</v>
      </c>
      <c r="V97" s="54">
        <v>287.72508755948473</v>
      </c>
      <c r="W97" s="55">
        <v>517.8229014132555</v>
      </c>
      <c r="X97" s="56">
        <v>52.9448844673412</v>
      </c>
      <c r="Y97" s="55">
        <v>584.8517322817585</v>
      </c>
    </row>
    <row r="98" spans="1:25" ht="15">
      <c r="A98" s="45">
        <v>2020</v>
      </c>
      <c r="B98" s="37">
        <v>5</v>
      </c>
      <c r="C98" s="37" t="s">
        <v>145</v>
      </c>
      <c r="D98" s="37" t="s">
        <v>146</v>
      </c>
      <c r="E98" s="37" t="s">
        <v>285</v>
      </c>
      <c r="F98" s="37" t="s">
        <v>147</v>
      </c>
      <c r="G98" s="38" t="s">
        <v>151</v>
      </c>
      <c r="H98" s="52">
        <v>14.634187473678667</v>
      </c>
      <c r="I98" s="53">
        <v>0.7442988990937208</v>
      </c>
      <c r="J98" s="54">
        <v>15.378486372772388</v>
      </c>
      <c r="K98" s="52">
        <v>3.013756642359748</v>
      </c>
      <c r="L98" s="53">
        <v>1.18843547237742</v>
      </c>
      <c r="M98" s="54">
        <v>4.2021921147371675</v>
      </c>
      <c r="N98" s="52">
        <v>3.743458891141862</v>
      </c>
      <c r="O98" s="53">
        <v>8.670799828232688</v>
      </c>
      <c r="P98" s="53">
        <v>2.0603737376422475</v>
      </c>
      <c r="Q98" s="53">
        <v>1.1350624845834443</v>
      </c>
      <c r="R98" s="53">
        <v>5.455377200151252</v>
      </c>
      <c r="S98" s="53">
        <v>5.55565325779934</v>
      </c>
      <c r="T98" s="53">
        <v>7.141848213291222</v>
      </c>
      <c r="U98" s="53">
        <v>2.4322812811176067</v>
      </c>
      <c r="V98" s="54">
        <v>36.194854893959665</v>
      </c>
      <c r="W98" s="55">
        <v>55.77553338146922</v>
      </c>
      <c r="X98" s="56">
        <v>5.765163189513822</v>
      </c>
      <c r="Y98" s="55">
        <v>63.685311942598986</v>
      </c>
    </row>
    <row r="99" spans="1:25" ht="15">
      <c r="A99" s="45">
        <v>2020</v>
      </c>
      <c r="B99" s="37">
        <v>5</v>
      </c>
      <c r="C99" s="37" t="s">
        <v>145</v>
      </c>
      <c r="D99" s="37" t="s">
        <v>149</v>
      </c>
      <c r="E99" s="37" t="s">
        <v>286</v>
      </c>
      <c r="F99" s="37" t="s">
        <v>147</v>
      </c>
      <c r="G99" s="38" t="s">
        <v>152</v>
      </c>
      <c r="H99" s="52">
        <v>57.01597159605453</v>
      </c>
      <c r="I99" s="53">
        <v>0</v>
      </c>
      <c r="J99" s="54">
        <v>57.01597159605453</v>
      </c>
      <c r="K99" s="52">
        <v>7.856785808752845</v>
      </c>
      <c r="L99" s="53">
        <v>1.9211315302076546</v>
      </c>
      <c r="M99" s="54">
        <v>9.7779173389605</v>
      </c>
      <c r="N99" s="52">
        <v>2.8947886358443964</v>
      </c>
      <c r="O99" s="53">
        <v>13.620462181057434</v>
      </c>
      <c r="P99" s="53">
        <v>3.979778014513116</v>
      </c>
      <c r="Q99" s="53">
        <v>1.9249999692151314</v>
      </c>
      <c r="R99" s="53">
        <v>8.392685763478744</v>
      </c>
      <c r="S99" s="53">
        <v>10.931035768487646</v>
      </c>
      <c r="T99" s="53">
        <v>17.433750134086836</v>
      </c>
      <c r="U99" s="53">
        <v>3.3685725014764323</v>
      </c>
      <c r="V99" s="54">
        <v>62.546072968159734</v>
      </c>
      <c r="W99" s="55">
        <v>129.33996190317475</v>
      </c>
      <c r="X99" s="56">
        <v>13.553090522994749</v>
      </c>
      <c r="Y99" s="55">
        <v>149.71129663984243</v>
      </c>
    </row>
    <row r="100" spans="1:25" ht="15">
      <c r="A100" s="45">
        <v>2020</v>
      </c>
      <c r="B100" s="37">
        <v>5</v>
      </c>
      <c r="C100" s="37" t="s">
        <v>145</v>
      </c>
      <c r="D100" s="37" t="s">
        <v>153</v>
      </c>
      <c r="E100" s="37" t="s">
        <v>287</v>
      </c>
      <c r="F100" s="37" t="s">
        <v>147</v>
      </c>
      <c r="G100" s="38" t="s">
        <v>154</v>
      </c>
      <c r="H100" s="52">
        <v>82.10855271960715</v>
      </c>
      <c r="I100" s="53">
        <v>0</v>
      </c>
      <c r="J100" s="54">
        <v>82.10855271960715</v>
      </c>
      <c r="K100" s="52">
        <v>6.992009572174645</v>
      </c>
      <c r="L100" s="53">
        <v>6.559662043225961</v>
      </c>
      <c r="M100" s="54">
        <v>13.551671615400606</v>
      </c>
      <c r="N100" s="52">
        <v>3.6673668275266964</v>
      </c>
      <c r="O100" s="53">
        <v>22.15929176887989</v>
      </c>
      <c r="P100" s="53">
        <v>5.152438609135558</v>
      </c>
      <c r="Q100" s="53">
        <v>3.565087837127868</v>
      </c>
      <c r="R100" s="53">
        <v>11.851099395780786</v>
      </c>
      <c r="S100" s="53">
        <v>14.380584694884933</v>
      </c>
      <c r="T100" s="53">
        <v>23.799312549571663</v>
      </c>
      <c r="U100" s="53">
        <v>4.4339322479822485</v>
      </c>
      <c r="V100" s="54">
        <v>89.00911393088964</v>
      </c>
      <c r="W100" s="55">
        <v>184.6693382658974</v>
      </c>
      <c r="X100" s="56">
        <v>19.370680835365597</v>
      </c>
      <c r="Y100" s="55">
        <v>213.9740066672818</v>
      </c>
    </row>
    <row r="101" spans="1:25" ht="15">
      <c r="A101" s="45">
        <v>2020</v>
      </c>
      <c r="B101" s="37">
        <v>5</v>
      </c>
      <c r="C101" s="37" t="s">
        <v>145</v>
      </c>
      <c r="D101" s="37" t="s">
        <v>155</v>
      </c>
      <c r="E101" s="37" t="s">
        <v>288</v>
      </c>
      <c r="F101" s="37" t="s">
        <v>147</v>
      </c>
      <c r="G101" s="38" t="s">
        <v>156</v>
      </c>
      <c r="H101" s="52">
        <v>11.683483395919266</v>
      </c>
      <c r="I101" s="53">
        <v>0</v>
      </c>
      <c r="J101" s="54">
        <v>11.683483395919266</v>
      </c>
      <c r="K101" s="52">
        <v>2.0516033200596744</v>
      </c>
      <c r="L101" s="53">
        <v>1.5487352095231857</v>
      </c>
      <c r="M101" s="54">
        <v>3.60033852958286</v>
      </c>
      <c r="N101" s="52">
        <v>5.727602053698263</v>
      </c>
      <c r="O101" s="53">
        <v>5.348248659969647</v>
      </c>
      <c r="P101" s="53">
        <v>1.2556586662958298</v>
      </c>
      <c r="Q101" s="53">
        <v>0.9031952193027435</v>
      </c>
      <c r="R101" s="53">
        <v>2.5470989608961467</v>
      </c>
      <c r="S101" s="53">
        <v>4.429029127689851</v>
      </c>
      <c r="T101" s="53">
        <v>8.348742063080705</v>
      </c>
      <c r="U101" s="53">
        <v>1.0273723273399906</v>
      </c>
      <c r="V101" s="54">
        <v>29.586947078273177</v>
      </c>
      <c r="W101" s="55">
        <v>44.87076900377531</v>
      </c>
      <c r="X101" s="56">
        <v>4.63759879752902</v>
      </c>
      <c r="Y101" s="55">
        <v>51.229725648301034</v>
      </c>
    </row>
    <row r="102" spans="1:25" ht="15">
      <c r="A102" s="45">
        <v>2020</v>
      </c>
      <c r="B102" s="37">
        <v>5</v>
      </c>
      <c r="C102" s="37" t="s">
        <v>145</v>
      </c>
      <c r="D102" s="37" t="s">
        <v>149</v>
      </c>
      <c r="E102" s="37" t="s">
        <v>289</v>
      </c>
      <c r="F102" s="37" t="s">
        <v>147</v>
      </c>
      <c r="G102" s="38" t="s">
        <v>157</v>
      </c>
      <c r="H102" s="52">
        <v>77.00925823300551</v>
      </c>
      <c r="I102" s="53">
        <v>0</v>
      </c>
      <c r="J102" s="54">
        <v>77.00925823300551</v>
      </c>
      <c r="K102" s="52">
        <v>8.258233943812684</v>
      </c>
      <c r="L102" s="53">
        <v>11.45566284721655</v>
      </c>
      <c r="M102" s="54">
        <v>19.713896791029235</v>
      </c>
      <c r="N102" s="52">
        <v>3.237945472625618</v>
      </c>
      <c r="O102" s="53">
        <v>48.183261388897165</v>
      </c>
      <c r="P102" s="53">
        <v>9.54781532910239</v>
      </c>
      <c r="Q102" s="53">
        <v>12.019330041963055</v>
      </c>
      <c r="R102" s="53">
        <v>25.615890487062867</v>
      </c>
      <c r="S102" s="53">
        <v>26.323295018954987</v>
      </c>
      <c r="T102" s="53">
        <v>48.85616364625525</v>
      </c>
      <c r="U102" s="53">
        <v>8.606603770703133</v>
      </c>
      <c r="V102" s="54">
        <v>182.39030515556448</v>
      </c>
      <c r="W102" s="55">
        <v>279.1134601795992</v>
      </c>
      <c r="X102" s="56">
        <v>28.569203889255498</v>
      </c>
      <c r="Y102" s="55">
        <v>315.59214156292603</v>
      </c>
    </row>
    <row r="103" spans="1:25" ht="15">
      <c r="A103" s="45">
        <v>2020</v>
      </c>
      <c r="B103" s="37">
        <v>5</v>
      </c>
      <c r="C103" s="37" t="s">
        <v>145</v>
      </c>
      <c r="D103" s="37" t="s">
        <v>153</v>
      </c>
      <c r="E103" s="37" t="s">
        <v>290</v>
      </c>
      <c r="F103" s="37" t="s">
        <v>147</v>
      </c>
      <c r="G103" s="38" t="s">
        <v>158</v>
      </c>
      <c r="H103" s="52">
        <v>96.3394490603861</v>
      </c>
      <c r="I103" s="53">
        <v>0</v>
      </c>
      <c r="J103" s="54">
        <v>96.3394490603861</v>
      </c>
      <c r="K103" s="52">
        <v>9.302445749006974</v>
      </c>
      <c r="L103" s="53">
        <v>9.13647599098022</v>
      </c>
      <c r="M103" s="54">
        <v>18.438921739987194</v>
      </c>
      <c r="N103" s="52">
        <v>8.9398149349253</v>
      </c>
      <c r="O103" s="53">
        <v>33.38360676810726</v>
      </c>
      <c r="P103" s="53">
        <v>7.791877482243298</v>
      </c>
      <c r="Q103" s="53">
        <v>5.647820218006963</v>
      </c>
      <c r="R103" s="53">
        <v>16.441991183269803</v>
      </c>
      <c r="S103" s="53">
        <v>19.695299396404003</v>
      </c>
      <c r="T103" s="53">
        <v>26.24017367350273</v>
      </c>
      <c r="U103" s="53">
        <v>6.585854200384884</v>
      </c>
      <c r="V103" s="54">
        <v>124.72643785684426</v>
      </c>
      <c r="W103" s="55">
        <v>239.50480865721755</v>
      </c>
      <c r="X103" s="56">
        <v>25.019025652841716</v>
      </c>
      <c r="Y103" s="55">
        <v>276.36896650714095</v>
      </c>
    </row>
    <row r="104" spans="1:25" ht="15">
      <c r="A104" s="45">
        <v>2020</v>
      </c>
      <c r="B104" s="37">
        <v>5</v>
      </c>
      <c r="C104" s="37" t="s">
        <v>145</v>
      </c>
      <c r="D104" s="37" t="s">
        <v>146</v>
      </c>
      <c r="E104" s="37" t="s">
        <v>291</v>
      </c>
      <c r="F104" s="37" t="s">
        <v>147</v>
      </c>
      <c r="G104" s="38" t="s">
        <v>159</v>
      </c>
      <c r="H104" s="52">
        <v>118.30633448731439</v>
      </c>
      <c r="I104" s="53">
        <v>0</v>
      </c>
      <c r="J104" s="54">
        <v>118.30633448731439</v>
      </c>
      <c r="K104" s="52">
        <v>10.084602312483945</v>
      </c>
      <c r="L104" s="53">
        <v>13.39290089753847</v>
      </c>
      <c r="M104" s="54">
        <v>23.477503210022412</v>
      </c>
      <c r="N104" s="52">
        <v>7.4977636250727</v>
      </c>
      <c r="O104" s="53">
        <v>36.696350053800465</v>
      </c>
      <c r="P104" s="53">
        <v>8.759446789885482</v>
      </c>
      <c r="Q104" s="53">
        <v>5.90517329153816</v>
      </c>
      <c r="R104" s="53">
        <v>21.177306870336757</v>
      </c>
      <c r="S104" s="53">
        <v>25.687967723545086</v>
      </c>
      <c r="T104" s="53">
        <v>41.64881101017243</v>
      </c>
      <c r="U104" s="53">
        <v>9.00509021441074</v>
      </c>
      <c r="V104" s="54">
        <v>156.3779095787618</v>
      </c>
      <c r="W104" s="55">
        <v>298.1617472760986</v>
      </c>
      <c r="X104" s="56">
        <v>31.05673882628639</v>
      </c>
      <c r="Y104" s="55">
        <v>343.0638321224928</v>
      </c>
    </row>
    <row r="105" spans="1:25" ht="15">
      <c r="A105" s="45">
        <v>2020</v>
      </c>
      <c r="B105" s="37">
        <v>5</v>
      </c>
      <c r="C105" s="37" t="s">
        <v>145</v>
      </c>
      <c r="D105" s="37" t="s">
        <v>149</v>
      </c>
      <c r="E105" s="37" t="s">
        <v>292</v>
      </c>
      <c r="F105" s="37" t="s">
        <v>147</v>
      </c>
      <c r="G105" s="38" t="s">
        <v>160</v>
      </c>
      <c r="H105" s="52">
        <v>14.04476446402543</v>
      </c>
      <c r="I105" s="53">
        <v>0</v>
      </c>
      <c r="J105" s="54">
        <v>14.04476446402543</v>
      </c>
      <c r="K105" s="52">
        <v>2.0782888789344764</v>
      </c>
      <c r="L105" s="53">
        <v>2.4077086882693655</v>
      </c>
      <c r="M105" s="54">
        <v>4.485997567203842</v>
      </c>
      <c r="N105" s="52">
        <v>2.585163405536562</v>
      </c>
      <c r="O105" s="53">
        <v>10.173470673111291</v>
      </c>
      <c r="P105" s="53">
        <v>2.239991213273687</v>
      </c>
      <c r="Q105" s="53">
        <v>1.1508688841059382</v>
      </c>
      <c r="R105" s="53">
        <v>6.264466547960515</v>
      </c>
      <c r="S105" s="53">
        <v>5.778780267948241</v>
      </c>
      <c r="T105" s="53">
        <v>9.002943276061272</v>
      </c>
      <c r="U105" s="53">
        <v>1.7359674621414654</v>
      </c>
      <c r="V105" s="54">
        <v>38.931651730138974</v>
      </c>
      <c r="W105" s="55">
        <v>57.46241376136825</v>
      </c>
      <c r="X105" s="56">
        <v>5.876098047827508</v>
      </c>
      <c r="Y105" s="55">
        <v>64.91109934247255</v>
      </c>
    </row>
    <row r="106" spans="1:25" ht="15">
      <c r="A106" s="45">
        <v>2020</v>
      </c>
      <c r="B106" s="37">
        <v>5</v>
      </c>
      <c r="C106" s="37" t="s">
        <v>145</v>
      </c>
      <c r="D106" s="37" t="s">
        <v>149</v>
      </c>
      <c r="E106" s="37" t="s">
        <v>293</v>
      </c>
      <c r="F106" s="37" t="s">
        <v>147</v>
      </c>
      <c r="G106" s="38" t="s">
        <v>161</v>
      </c>
      <c r="H106" s="52">
        <v>53.36819560562351</v>
      </c>
      <c r="I106" s="53">
        <v>0</v>
      </c>
      <c r="J106" s="54">
        <v>53.36819560562351</v>
      </c>
      <c r="K106" s="52">
        <v>9.958528994624773</v>
      </c>
      <c r="L106" s="53">
        <v>3.4808903827128836</v>
      </c>
      <c r="M106" s="54">
        <v>13.439419377337657</v>
      </c>
      <c r="N106" s="52">
        <v>5.569153275536059</v>
      </c>
      <c r="O106" s="53">
        <v>28.747734859791493</v>
      </c>
      <c r="P106" s="53">
        <v>5.10367416565789</v>
      </c>
      <c r="Q106" s="53">
        <v>4.642743611499371</v>
      </c>
      <c r="R106" s="53">
        <v>17.01525072744769</v>
      </c>
      <c r="S106" s="53">
        <v>14.994738963409327</v>
      </c>
      <c r="T106" s="53">
        <v>23.231406849594393</v>
      </c>
      <c r="U106" s="53">
        <v>4.440377125941651</v>
      </c>
      <c r="V106" s="54">
        <v>103.74507957887788</v>
      </c>
      <c r="W106" s="55">
        <v>170.55269456183905</v>
      </c>
      <c r="X106" s="56">
        <v>17.5891078860506</v>
      </c>
      <c r="Y106" s="55">
        <v>194.29820353530525</v>
      </c>
    </row>
    <row r="107" spans="1:25" ht="15">
      <c r="A107" s="45">
        <v>2020</v>
      </c>
      <c r="B107" s="37">
        <v>5</v>
      </c>
      <c r="C107" s="37" t="s">
        <v>145</v>
      </c>
      <c r="D107" s="37" t="s">
        <v>155</v>
      </c>
      <c r="E107" s="37" t="s">
        <v>294</v>
      </c>
      <c r="F107" s="37" t="s">
        <v>147</v>
      </c>
      <c r="G107" s="38" t="s">
        <v>162</v>
      </c>
      <c r="H107" s="52">
        <v>51.52525134558113</v>
      </c>
      <c r="I107" s="53">
        <v>0</v>
      </c>
      <c r="J107" s="54">
        <v>51.52525134558113</v>
      </c>
      <c r="K107" s="52">
        <v>4.925600448991336</v>
      </c>
      <c r="L107" s="53">
        <v>8.361945123719217</v>
      </c>
      <c r="M107" s="54">
        <v>13.287545572710552</v>
      </c>
      <c r="N107" s="52">
        <v>21.591956596313473</v>
      </c>
      <c r="O107" s="53">
        <v>21.427068641416522</v>
      </c>
      <c r="P107" s="53">
        <v>4.969900335242838</v>
      </c>
      <c r="Q107" s="53">
        <v>3.3562118380264807</v>
      </c>
      <c r="R107" s="53">
        <v>12.34970638393278</v>
      </c>
      <c r="S107" s="53">
        <v>15.256997105639178</v>
      </c>
      <c r="T107" s="53">
        <v>24.524812039164452</v>
      </c>
      <c r="U107" s="53">
        <v>4.8950442405056105</v>
      </c>
      <c r="V107" s="54">
        <v>108.37169718024133</v>
      </c>
      <c r="W107" s="55">
        <v>173.184494098533</v>
      </c>
      <c r="X107" s="56">
        <v>17.978986308340502</v>
      </c>
      <c r="Y107" s="55">
        <v>198.60566642028738</v>
      </c>
    </row>
    <row r="108" spans="1:25" ht="15">
      <c r="A108" s="45">
        <v>2020</v>
      </c>
      <c r="B108" s="37">
        <v>5</v>
      </c>
      <c r="C108" s="37" t="s">
        <v>145</v>
      </c>
      <c r="D108" s="37" t="s">
        <v>155</v>
      </c>
      <c r="E108" s="37" t="s">
        <v>295</v>
      </c>
      <c r="F108" s="37" t="s">
        <v>147</v>
      </c>
      <c r="G108" s="38" t="s">
        <v>163</v>
      </c>
      <c r="H108" s="52">
        <v>7.27240905492982</v>
      </c>
      <c r="I108" s="53">
        <v>0.9395590754005388</v>
      </c>
      <c r="J108" s="54">
        <v>8.211968130330359</v>
      </c>
      <c r="K108" s="52">
        <v>15.14664333553981</v>
      </c>
      <c r="L108" s="53">
        <v>30.83246923827541</v>
      </c>
      <c r="M108" s="54">
        <v>45.97911257381522</v>
      </c>
      <c r="N108" s="52">
        <v>4.323189828078878</v>
      </c>
      <c r="O108" s="53">
        <v>37.16747110411805</v>
      </c>
      <c r="P108" s="53">
        <v>3.047732600851574</v>
      </c>
      <c r="Q108" s="53">
        <v>1.9658524342556938</v>
      </c>
      <c r="R108" s="53">
        <v>7.853804798207483</v>
      </c>
      <c r="S108" s="53">
        <v>11.450091213183248</v>
      </c>
      <c r="T108" s="53">
        <v>12.330888628346685</v>
      </c>
      <c r="U108" s="53">
        <v>2.839482946685527</v>
      </c>
      <c r="V108" s="54">
        <v>80.97851355372714</v>
      </c>
      <c r="W108" s="55">
        <v>135.16959425787272</v>
      </c>
      <c r="X108" s="56">
        <v>13.32365386339599</v>
      </c>
      <c r="Y108" s="55">
        <v>147.1804463157259</v>
      </c>
    </row>
    <row r="109" spans="1:25" ht="15">
      <c r="A109" s="45">
        <v>2020</v>
      </c>
      <c r="B109" s="37">
        <v>5</v>
      </c>
      <c r="C109" s="37" t="s">
        <v>145</v>
      </c>
      <c r="D109" s="37" t="s">
        <v>155</v>
      </c>
      <c r="E109" s="37" t="s">
        <v>296</v>
      </c>
      <c r="F109" s="37" t="s">
        <v>147</v>
      </c>
      <c r="G109" s="38" t="s">
        <v>164</v>
      </c>
      <c r="H109" s="52">
        <v>14.155427278838099</v>
      </c>
      <c r="I109" s="53">
        <v>0.4391761032409019</v>
      </c>
      <c r="J109" s="54">
        <v>14.594603382079</v>
      </c>
      <c r="K109" s="52">
        <v>5.7248195316037656</v>
      </c>
      <c r="L109" s="53">
        <v>8.631063299040926</v>
      </c>
      <c r="M109" s="54">
        <v>14.355882830644692</v>
      </c>
      <c r="N109" s="52">
        <v>1.635107218958702</v>
      </c>
      <c r="O109" s="53">
        <v>8.587499625459147</v>
      </c>
      <c r="P109" s="53">
        <v>2.1826550532059272</v>
      </c>
      <c r="Q109" s="53">
        <v>1.267402199749828</v>
      </c>
      <c r="R109" s="53">
        <v>6.453460767236504</v>
      </c>
      <c r="S109" s="53">
        <v>6.462026905674322</v>
      </c>
      <c r="T109" s="53">
        <v>11.805165456187646</v>
      </c>
      <c r="U109" s="53">
        <v>2.022702050188316</v>
      </c>
      <c r="V109" s="54">
        <v>40.41601927666039</v>
      </c>
      <c r="W109" s="55">
        <v>69.36650548938408</v>
      </c>
      <c r="X109" s="56">
        <v>6.97991003682059</v>
      </c>
      <c r="Y109" s="55">
        <v>77.10346621420722</v>
      </c>
    </row>
    <row r="110" spans="1:25" ht="15">
      <c r="A110" s="45">
        <v>2020</v>
      </c>
      <c r="B110" s="37">
        <v>5</v>
      </c>
      <c r="C110" s="37" t="s">
        <v>145</v>
      </c>
      <c r="D110" s="37" t="s">
        <v>155</v>
      </c>
      <c r="E110" s="37" t="s">
        <v>297</v>
      </c>
      <c r="F110" s="37" t="s">
        <v>147</v>
      </c>
      <c r="G110" s="38" t="s">
        <v>165</v>
      </c>
      <c r="H110" s="52">
        <v>18.683291871675316</v>
      </c>
      <c r="I110" s="53">
        <v>0</v>
      </c>
      <c r="J110" s="54">
        <v>18.683291871675316</v>
      </c>
      <c r="K110" s="52">
        <v>1.07952709524925</v>
      </c>
      <c r="L110" s="53">
        <v>6.008041539871575</v>
      </c>
      <c r="M110" s="54">
        <v>7.087568635120825</v>
      </c>
      <c r="N110" s="52">
        <v>2.617278214481582</v>
      </c>
      <c r="O110" s="53">
        <v>7.278249219940375</v>
      </c>
      <c r="P110" s="53">
        <v>3.0080548388983783</v>
      </c>
      <c r="Q110" s="53">
        <v>1.9465447258322952</v>
      </c>
      <c r="R110" s="53">
        <v>6.438931638205051</v>
      </c>
      <c r="S110" s="53">
        <v>8.119107352645244</v>
      </c>
      <c r="T110" s="53">
        <v>18.22580298511139</v>
      </c>
      <c r="U110" s="53">
        <v>2.811954038105476</v>
      </c>
      <c r="V110" s="54">
        <v>50.44592301321979</v>
      </c>
      <c r="W110" s="55">
        <v>76.21678352001592</v>
      </c>
      <c r="X110" s="56">
        <v>7.748004765596676</v>
      </c>
      <c r="Y110" s="55">
        <v>85.58915253142052</v>
      </c>
    </row>
    <row r="111" spans="1:25" ht="15">
      <c r="A111" s="45">
        <v>2020</v>
      </c>
      <c r="B111" s="37">
        <v>5</v>
      </c>
      <c r="C111" s="37" t="s">
        <v>145</v>
      </c>
      <c r="D111" s="37" t="s">
        <v>153</v>
      </c>
      <c r="E111" s="37" t="s">
        <v>298</v>
      </c>
      <c r="F111" s="37" t="s">
        <v>147</v>
      </c>
      <c r="G111" s="38" t="s">
        <v>166</v>
      </c>
      <c r="H111" s="52">
        <v>81.12039123878607</v>
      </c>
      <c r="I111" s="53">
        <v>0</v>
      </c>
      <c r="J111" s="54">
        <v>81.12039123878607</v>
      </c>
      <c r="K111" s="52">
        <v>6.581431361238232</v>
      </c>
      <c r="L111" s="53">
        <v>8.23466719667849</v>
      </c>
      <c r="M111" s="54">
        <v>14.816098557916721</v>
      </c>
      <c r="N111" s="52">
        <v>17.46941510054176</v>
      </c>
      <c r="O111" s="53">
        <v>24.560296082863474</v>
      </c>
      <c r="P111" s="53">
        <v>4.729381207635846</v>
      </c>
      <c r="Q111" s="53">
        <v>3.978839435178335</v>
      </c>
      <c r="R111" s="53">
        <v>10.231662233716472</v>
      </c>
      <c r="S111" s="53">
        <v>15.297824816083638</v>
      </c>
      <c r="T111" s="53">
        <v>22.604122853662545</v>
      </c>
      <c r="U111" s="53">
        <v>5.083634266206304</v>
      </c>
      <c r="V111" s="54">
        <v>103.95517599588837</v>
      </c>
      <c r="W111" s="55">
        <v>199.89166579259114</v>
      </c>
      <c r="X111" s="56">
        <v>21.01187328738008</v>
      </c>
      <c r="Y111" s="55">
        <v>232.10461586814546</v>
      </c>
    </row>
    <row r="112" spans="1:25" ht="15">
      <c r="A112" s="45">
        <v>2020</v>
      </c>
      <c r="B112" s="37">
        <v>5</v>
      </c>
      <c r="C112" s="37" t="s">
        <v>145</v>
      </c>
      <c r="D112" s="37" t="s">
        <v>155</v>
      </c>
      <c r="E112" s="37" t="s">
        <v>299</v>
      </c>
      <c r="F112" s="37" t="s">
        <v>147</v>
      </c>
      <c r="G112" s="38" t="s">
        <v>167</v>
      </c>
      <c r="H112" s="52">
        <v>45.55376983841767</v>
      </c>
      <c r="I112" s="53">
        <v>0</v>
      </c>
      <c r="J112" s="54">
        <v>45.55376983841767</v>
      </c>
      <c r="K112" s="52">
        <v>8.868718726978864</v>
      </c>
      <c r="L112" s="53">
        <v>7.640550581085707</v>
      </c>
      <c r="M112" s="54">
        <v>16.50926930806457</v>
      </c>
      <c r="N112" s="52">
        <v>7.489966797095015</v>
      </c>
      <c r="O112" s="53">
        <v>52.603003199033225</v>
      </c>
      <c r="P112" s="53">
        <v>9.213174291062153</v>
      </c>
      <c r="Q112" s="53">
        <v>6.831559627129838</v>
      </c>
      <c r="R112" s="53">
        <v>28.38350343193709</v>
      </c>
      <c r="S112" s="53">
        <v>21.01976193206262</v>
      </c>
      <c r="T112" s="53">
        <v>23.30532215733209</v>
      </c>
      <c r="U112" s="53">
        <v>8.198645667544344</v>
      </c>
      <c r="V112" s="54">
        <v>157.0449371031964</v>
      </c>
      <c r="W112" s="55">
        <v>219.10797624967864</v>
      </c>
      <c r="X112" s="56">
        <v>22.300190388806648</v>
      </c>
      <c r="Y112" s="55">
        <v>246.34361380833997</v>
      </c>
    </row>
    <row r="113" spans="1:25" ht="15">
      <c r="A113" s="45">
        <v>2020</v>
      </c>
      <c r="B113" s="37">
        <v>5</v>
      </c>
      <c r="C113" s="37" t="s">
        <v>145</v>
      </c>
      <c r="D113" s="37" t="s">
        <v>155</v>
      </c>
      <c r="E113" s="37" t="s">
        <v>300</v>
      </c>
      <c r="F113" s="37" t="s">
        <v>147</v>
      </c>
      <c r="G113" s="38" t="s">
        <v>168</v>
      </c>
      <c r="H113" s="52">
        <v>99.35878905129401</v>
      </c>
      <c r="I113" s="53">
        <v>0</v>
      </c>
      <c r="J113" s="54">
        <v>99.35878905129401</v>
      </c>
      <c r="K113" s="52">
        <v>5.592257498497358</v>
      </c>
      <c r="L113" s="53">
        <v>20.795014907855496</v>
      </c>
      <c r="M113" s="54">
        <v>26.387272406352853</v>
      </c>
      <c r="N113" s="52">
        <v>6.2077913784172924</v>
      </c>
      <c r="O113" s="53">
        <v>26.15939585380273</v>
      </c>
      <c r="P113" s="53">
        <v>6.20303966501501</v>
      </c>
      <c r="Q113" s="53">
        <v>4.960062542315955</v>
      </c>
      <c r="R113" s="53">
        <v>15.079813183959029</v>
      </c>
      <c r="S113" s="53">
        <v>16.41529986353324</v>
      </c>
      <c r="T113" s="53">
        <v>22.668050936721297</v>
      </c>
      <c r="U113" s="53">
        <v>5.7356271354939965</v>
      </c>
      <c r="V113" s="54">
        <v>103.42908055925855</v>
      </c>
      <c r="W113" s="55">
        <v>229.1751420169054</v>
      </c>
      <c r="X113" s="56">
        <v>23.92868611005441</v>
      </c>
      <c r="Y113" s="55">
        <v>264.3219162361338</v>
      </c>
    </row>
    <row r="114" spans="1:25" ht="15">
      <c r="A114" s="45">
        <v>2020</v>
      </c>
      <c r="B114" s="37">
        <v>5</v>
      </c>
      <c r="C114" s="37" t="s">
        <v>145</v>
      </c>
      <c r="D114" s="37" t="s">
        <v>155</v>
      </c>
      <c r="E114" s="37" t="s">
        <v>301</v>
      </c>
      <c r="F114" s="37" t="s">
        <v>147</v>
      </c>
      <c r="G114" s="38" t="s">
        <v>169</v>
      </c>
      <c r="H114" s="52">
        <v>37.58312981823223</v>
      </c>
      <c r="I114" s="53">
        <v>1.2203859896802416</v>
      </c>
      <c r="J114" s="54">
        <v>38.80351580791247</v>
      </c>
      <c r="K114" s="52">
        <v>2.133974793748275</v>
      </c>
      <c r="L114" s="53">
        <v>4.636770717486167</v>
      </c>
      <c r="M114" s="54">
        <v>6.770745511234441</v>
      </c>
      <c r="N114" s="52">
        <v>2.7247390616626435</v>
      </c>
      <c r="O114" s="53">
        <v>5.745024042912961</v>
      </c>
      <c r="P114" s="53">
        <v>2.459713839086094</v>
      </c>
      <c r="Q114" s="53">
        <v>2.01727833339251</v>
      </c>
      <c r="R114" s="53">
        <v>6.590544976909127</v>
      </c>
      <c r="S114" s="53">
        <v>8.035907884462285</v>
      </c>
      <c r="T114" s="53">
        <v>16.502660461741932</v>
      </c>
      <c r="U114" s="53">
        <v>2.2019167230728818</v>
      </c>
      <c r="V114" s="54">
        <v>46.27778532324044</v>
      </c>
      <c r="W114" s="55">
        <v>91.85204664238734</v>
      </c>
      <c r="X114" s="56">
        <v>9.627320530658485</v>
      </c>
      <c r="Y114" s="55">
        <v>106.34640745709838</v>
      </c>
    </row>
    <row r="115" spans="1:25" ht="15">
      <c r="A115" s="45">
        <v>2020</v>
      </c>
      <c r="B115" s="37">
        <v>5</v>
      </c>
      <c r="C115" s="37" t="s">
        <v>145</v>
      </c>
      <c r="D115" s="37" t="s">
        <v>146</v>
      </c>
      <c r="E115" s="37" t="s">
        <v>302</v>
      </c>
      <c r="F115" s="37" t="s">
        <v>147</v>
      </c>
      <c r="G115" s="38" t="s">
        <v>170</v>
      </c>
      <c r="H115" s="52">
        <v>15.10899271803821</v>
      </c>
      <c r="I115" s="53">
        <v>0.5117066494876219</v>
      </c>
      <c r="J115" s="54">
        <v>15.620699367525832</v>
      </c>
      <c r="K115" s="52">
        <v>2.744153326096779</v>
      </c>
      <c r="L115" s="53">
        <v>3.4965539292697803</v>
      </c>
      <c r="M115" s="54">
        <v>6.2407072553665595</v>
      </c>
      <c r="N115" s="52">
        <v>3.8510968741798965</v>
      </c>
      <c r="O115" s="53">
        <v>13.272154815996814</v>
      </c>
      <c r="P115" s="53">
        <v>3.4229557870545215</v>
      </c>
      <c r="Q115" s="53">
        <v>1.891431862296225</v>
      </c>
      <c r="R115" s="53">
        <v>9.368048423383206</v>
      </c>
      <c r="S115" s="53">
        <v>9.58793707811499</v>
      </c>
      <c r="T115" s="53">
        <v>16.925142253437787</v>
      </c>
      <c r="U115" s="53">
        <v>3.7125359491581142</v>
      </c>
      <c r="V115" s="54">
        <v>62.031303043621556</v>
      </c>
      <c r="W115" s="55">
        <v>83.89270966651395</v>
      </c>
      <c r="X115" s="56">
        <v>8.514811864841555</v>
      </c>
      <c r="Y115" s="55">
        <v>94.06093419767757</v>
      </c>
    </row>
    <row r="116" spans="1:25" ht="15">
      <c r="A116" s="45">
        <v>2020</v>
      </c>
      <c r="B116" s="37">
        <v>5</v>
      </c>
      <c r="C116" s="37" t="s">
        <v>145</v>
      </c>
      <c r="D116" s="37" t="s">
        <v>153</v>
      </c>
      <c r="E116" s="37" t="s">
        <v>303</v>
      </c>
      <c r="F116" s="37" t="s">
        <v>147</v>
      </c>
      <c r="G116" s="38" t="s">
        <v>171</v>
      </c>
      <c r="H116" s="52">
        <v>387.585962535915</v>
      </c>
      <c r="I116" s="53">
        <v>28.30513295513043</v>
      </c>
      <c r="J116" s="54">
        <v>415.8910954910454</v>
      </c>
      <c r="K116" s="52">
        <v>27.78766762064144</v>
      </c>
      <c r="L116" s="53">
        <v>24.916608387120554</v>
      </c>
      <c r="M116" s="54">
        <v>52.70427600776199</v>
      </c>
      <c r="N116" s="52">
        <v>8.344682184280455</v>
      </c>
      <c r="O116" s="53">
        <v>41.7988112555891</v>
      </c>
      <c r="P116" s="53">
        <v>10.653188677168844</v>
      </c>
      <c r="Q116" s="53">
        <v>10.558497544978884</v>
      </c>
      <c r="R116" s="53">
        <v>24.14429243262603</v>
      </c>
      <c r="S116" s="53">
        <v>37.78885371976749</v>
      </c>
      <c r="T116" s="53">
        <v>46.119499926909846</v>
      </c>
      <c r="U116" s="53">
        <v>8.663957179302622</v>
      </c>
      <c r="V116" s="54">
        <v>188.0717829206233</v>
      </c>
      <c r="W116" s="55">
        <v>656.6671544194307</v>
      </c>
      <c r="X116" s="56">
        <v>71.59833372194525</v>
      </c>
      <c r="Y116" s="55">
        <v>790.8711986988249</v>
      </c>
    </row>
    <row r="117" spans="1:25" ht="15">
      <c r="A117" s="45">
        <v>2020</v>
      </c>
      <c r="B117" s="37">
        <v>5</v>
      </c>
      <c r="C117" s="37" t="s">
        <v>145</v>
      </c>
      <c r="D117" s="37" t="s">
        <v>155</v>
      </c>
      <c r="E117" s="37" t="s">
        <v>304</v>
      </c>
      <c r="F117" s="37" t="s">
        <v>147</v>
      </c>
      <c r="G117" s="38" t="s">
        <v>172</v>
      </c>
      <c r="H117" s="52">
        <v>111.84576474530212</v>
      </c>
      <c r="I117" s="53">
        <v>0</v>
      </c>
      <c r="J117" s="54">
        <v>111.84576474530212</v>
      </c>
      <c r="K117" s="52">
        <v>1.1324558003323477</v>
      </c>
      <c r="L117" s="53">
        <v>11.659616025822352</v>
      </c>
      <c r="M117" s="54">
        <v>12.7920718261547</v>
      </c>
      <c r="N117" s="52">
        <v>2.2411135327077707</v>
      </c>
      <c r="O117" s="53">
        <v>8.785943999702505</v>
      </c>
      <c r="P117" s="53">
        <v>2.7913296710337154</v>
      </c>
      <c r="Q117" s="53">
        <v>1.6132373775164508</v>
      </c>
      <c r="R117" s="53">
        <v>8.486532688591163</v>
      </c>
      <c r="S117" s="53">
        <v>8.719421166854888</v>
      </c>
      <c r="T117" s="53">
        <v>10.955082226546484</v>
      </c>
      <c r="U117" s="53">
        <v>2.7888935876954126</v>
      </c>
      <c r="V117" s="54">
        <v>46.38155425064839</v>
      </c>
      <c r="W117" s="55">
        <v>171.0193908221052</v>
      </c>
      <c r="X117" s="56">
        <v>18.40760816657272</v>
      </c>
      <c r="Y117" s="55">
        <v>203.32905207257025</v>
      </c>
    </row>
    <row r="118" spans="1:25" ht="15">
      <c r="A118" s="45">
        <v>2020</v>
      </c>
      <c r="B118" s="37">
        <v>5</v>
      </c>
      <c r="C118" s="37" t="s">
        <v>145</v>
      </c>
      <c r="D118" s="37" t="s">
        <v>146</v>
      </c>
      <c r="E118" s="37" t="s">
        <v>305</v>
      </c>
      <c r="F118" s="37" t="s">
        <v>147</v>
      </c>
      <c r="G118" s="38" t="s">
        <v>173</v>
      </c>
      <c r="H118" s="52">
        <v>40.34788252514023</v>
      </c>
      <c r="I118" s="53">
        <v>0</v>
      </c>
      <c r="J118" s="54">
        <v>40.34788252514023</v>
      </c>
      <c r="K118" s="52">
        <v>4.262727334215717</v>
      </c>
      <c r="L118" s="53">
        <v>7.8887761470291915</v>
      </c>
      <c r="M118" s="54">
        <v>12.151503481244909</v>
      </c>
      <c r="N118" s="52">
        <v>6.1619636321451</v>
      </c>
      <c r="O118" s="53">
        <v>27.342115677601598</v>
      </c>
      <c r="P118" s="53">
        <v>5.407213834943486</v>
      </c>
      <c r="Q118" s="53">
        <v>2.8351026362592338</v>
      </c>
      <c r="R118" s="53">
        <v>14.503441538797125</v>
      </c>
      <c r="S118" s="53">
        <v>15.777118713310879</v>
      </c>
      <c r="T118" s="53">
        <v>25.35903547077159</v>
      </c>
      <c r="U118" s="53">
        <v>5.114952190851765</v>
      </c>
      <c r="V118" s="54">
        <v>102.50094369468079</v>
      </c>
      <c r="W118" s="55">
        <v>155.0003297010659</v>
      </c>
      <c r="X118" s="56">
        <v>15.887590534382694</v>
      </c>
      <c r="Y118" s="55">
        <v>175.50391863564514</v>
      </c>
    </row>
    <row r="119" spans="1:25" ht="15">
      <c r="A119" s="45">
        <v>2020</v>
      </c>
      <c r="B119" s="37">
        <v>5</v>
      </c>
      <c r="C119" s="37" t="s">
        <v>174</v>
      </c>
      <c r="D119" s="37" t="s">
        <v>175</v>
      </c>
      <c r="E119" s="37" t="s">
        <v>306</v>
      </c>
      <c r="F119" s="37" t="s">
        <v>176</v>
      </c>
      <c r="G119" s="38" t="s">
        <v>177</v>
      </c>
      <c r="H119" s="52">
        <v>533.572009629066</v>
      </c>
      <c r="I119" s="53">
        <v>0</v>
      </c>
      <c r="J119" s="54">
        <v>533.572009629066</v>
      </c>
      <c r="K119" s="52">
        <v>78.62497594445274</v>
      </c>
      <c r="L119" s="53">
        <v>110.1575137615129</v>
      </c>
      <c r="M119" s="54">
        <v>188.78248970596565</v>
      </c>
      <c r="N119" s="52">
        <v>62.831588365616646</v>
      </c>
      <c r="O119" s="53">
        <v>345.4305979265655</v>
      </c>
      <c r="P119" s="53">
        <v>60.46970859276493</v>
      </c>
      <c r="Q119" s="53">
        <v>73.33648267748993</v>
      </c>
      <c r="R119" s="53">
        <v>143.50097335990446</v>
      </c>
      <c r="S119" s="53">
        <v>175.56657597093866</v>
      </c>
      <c r="T119" s="53">
        <v>305.5605985084083</v>
      </c>
      <c r="U119" s="53">
        <v>45.51890676137855</v>
      </c>
      <c r="V119" s="54">
        <v>1212.215432163067</v>
      </c>
      <c r="W119" s="55">
        <v>1934.5699314980984</v>
      </c>
      <c r="X119" s="56">
        <v>198.3861671592645</v>
      </c>
      <c r="Y119" s="55">
        <v>2191.4817503634163</v>
      </c>
    </row>
    <row r="120" spans="1:25" ht="15">
      <c r="A120" s="45">
        <v>2020</v>
      </c>
      <c r="B120" s="37">
        <v>5</v>
      </c>
      <c r="C120" s="37" t="s">
        <v>174</v>
      </c>
      <c r="D120" s="37" t="s">
        <v>178</v>
      </c>
      <c r="E120" s="37" t="s">
        <v>307</v>
      </c>
      <c r="F120" s="37" t="s">
        <v>176</v>
      </c>
      <c r="G120" s="38" t="s">
        <v>179</v>
      </c>
      <c r="H120" s="52">
        <v>36.94900084363114</v>
      </c>
      <c r="I120" s="53">
        <v>0</v>
      </c>
      <c r="J120" s="54">
        <v>36.94900084363114</v>
      </c>
      <c r="K120" s="52">
        <v>3.28884502956186</v>
      </c>
      <c r="L120" s="53">
        <v>12.61110008888232</v>
      </c>
      <c r="M120" s="54">
        <v>15.89994511844418</v>
      </c>
      <c r="N120" s="52">
        <v>6.043988154275846</v>
      </c>
      <c r="O120" s="53">
        <v>56.580929616028904</v>
      </c>
      <c r="P120" s="53">
        <v>9.115921317373616</v>
      </c>
      <c r="Q120" s="53">
        <v>5.89341183311868</v>
      </c>
      <c r="R120" s="53">
        <v>15.874168020445891</v>
      </c>
      <c r="S120" s="53">
        <v>24.21388312354179</v>
      </c>
      <c r="T120" s="53">
        <v>42.33559789717722</v>
      </c>
      <c r="U120" s="53">
        <v>6.279700933751472</v>
      </c>
      <c r="V120" s="54">
        <v>166.33760089571342</v>
      </c>
      <c r="W120" s="55">
        <v>219.18654685778876</v>
      </c>
      <c r="X120" s="56">
        <v>22.26275576153234</v>
      </c>
      <c r="Y120" s="55">
        <v>245.9318480440486</v>
      </c>
    </row>
    <row r="121" spans="1:25" ht="15">
      <c r="A121" s="45">
        <v>2020</v>
      </c>
      <c r="B121" s="37">
        <v>5</v>
      </c>
      <c r="C121" s="37" t="s">
        <v>174</v>
      </c>
      <c r="D121" s="37" t="s">
        <v>175</v>
      </c>
      <c r="E121" s="37" t="s">
        <v>308</v>
      </c>
      <c r="F121" s="37" t="s">
        <v>176</v>
      </c>
      <c r="G121" s="38" t="s">
        <v>180</v>
      </c>
      <c r="H121" s="52">
        <v>476.9098367374953</v>
      </c>
      <c r="I121" s="53">
        <v>14.389842329759714</v>
      </c>
      <c r="J121" s="54">
        <v>491.299679067255</v>
      </c>
      <c r="K121" s="52">
        <v>33.534624026998</v>
      </c>
      <c r="L121" s="53">
        <v>34.2563501836322</v>
      </c>
      <c r="M121" s="54">
        <v>67.7909742106302</v>
      </c>
      <c r="N121" s="52">
        <v>21.577060527558054</v>
      </c>
      <c r="O121" s="53">
        <v>109.36628782865138</v>
      </c>
      <c r="P121" s="53">
        <v>21.186052514499874</v>
      </c>
      <c r="Q121" s="53">
        <v>16.944219824885664</v>
      </c>
      <c r="R121" s="53">
        <v>40.477232043866096</v>
      </c>
      <c r="S121" s="53">
        <v>58.43463253828696</v>
      </c>
      <c r="T121" s="53">
        <v>59.62488377315288</v>
      </c>
      <c r="U121" s="53">
        <v>14.688643705594792</v>
      </c>
      <c r="V121" s="54">
        <v>342.2990127564957</v>
      </c>
      <c r="W121" s="55">
        <v>901.389666034381</v>
      </c>
      <c r="X121" s="56">
        <v>96.54521634239369</v>
      </c>
      <c r="Y121" s="55">
        <v>1066.44870760137</v>
      </c>
    </row>
    <row r="122" spans="1:25" ht="15">
      <c r="A122" s="45">
        <v>2020</v>
      </c>
      <c r="B122" s="37">
        <v>5</v>
      </c>
      <c r="C122" s="37" t="s">
        <v>174</v>
      </c>
      <c r="D122" s="37" t="s">
        <v>175</v>
      </c>
      <c r="E122" s="37" t="s">
        <v>309</v>
      </c>
      <c r="F122" s="37" t="s">
        <v>176</v>
      </c>
      <c r="G122" s="38" t="s">
        <v>181</v>
      </c>
      <c r="H122" s="52">
        <v>247.01050909091788</v>
      </c>
      <c r="I122" s="53">
        <v>0</v>
      </c>
      <c r="J122" s="54">
        <v>247.01050909091788</v>
      </c>
      <c r="K122" s="52">
        <v>16.85171922040085</v>
      </c>
      <c r="L122" s="53">
        <v>36.304182231785106</v>
      </c>
      <c r="M122" s="54">
        <v>53.15590145218596</v>
      </c>
      <c r="N122" s="52">
        <v>25.201368472707166</v>
      </c>
      <c r="O122" s="53">
        <v>104.77443216069422</v>
      </c>
      <c r="P122" s="53">
        <v>28.74330820196656</v>
      </c>
      <c r="Q122" s="53">
        <v>28.688423985083688</v>
      </c>
      <c r="R122" s="53">
        <v>51.86881830127837</v>
      </c>
      <c r="S122" s="53">
        <v>64.25281279156273</v>
      </c>
      <c r="T122" s="53">
        <v>94.60916865798836</v>
      </c>
      <c r="U122" s="53">
        <v>23.24010068837646</v>
      </c>
      <c r="V122" s="54">
        <v>421.3784332596576</v>
      </c>
      <c r="W122" s="55">
        <v>721.5448438027614</v>
      </c>
      <c r="X122" s="56">
        <v>74.65893117843096</v>
      </c>
      <c r="Y122" s="55">
        <v>824.7170501769349</v>
      </c>
    </row>
    <row r="123" spans="1:25" ht="15">
      <c r="A123" s="45">
        <v>2020</v>
      </c>
      <c r="B123" s="37">
        <v>5</v>
      </c>
      <c r="C123" s="37" t="s">
        <v>174</v>
      </c>
      <c r="D123" s="37" t="s">
        <v>182</v>
      </c>
      <c r="E123" s="37" t="s">
        <v>310</v>
      </c>
      <c r="F123" s="37" t="s">
        <v>176</v>
      </c>
      <c r="G123" s="38" t="s">
        <v>183</v>
      </c>
      <c r="H123" s="52">
        <v>1.159604875055847</v>
      </c>
      <c r="I123" s="53">
        <v>0</v>
      </c>
      <c r="J123" s="54">
        <v>1.159604875055847</v>
      </c>
      <c r="K123" s="52">
        <v>0.46486082565166764</v>
      </c>
      <c r="L123" s="53">
        <v>2.113559957020241</v>
      </c>
      <c r="M123" s="54">
        <v>2.5784207826719086</v>
      </c>
      <c r="N123" s="52">
        <v>1.3494246439924693</v>
      </c>
      <c r="O123" s="53">
        <v>7.782802154390844</v>
      </c>
      <c r="P123" s="53">
        <v>1.6525470813375451</v>
      </c>
      <c r="Q123" s="53">
        <v>0.8093423379731394</v>
      </c>
      <c r="R123" s="53">
        <v>2.390475949446388</v>
      </c>
      <c r="S123" s="53">
        <v>5.391258020680893</v>
      </c>
      <c r="T123" s="53">
        <v>13.624860641202387</v>
      </c>
      <c r="U123" s="53">
        <v>1.2150783243226937</v>
      </c>
      <c r="V123" s="54">
        <v>34.215789153346364</v>
      </c>
      <c r="W123" s="55">
        <v>37.95381481107412</v>
      </c>
      <c r="X123" s="56">
        <v>3.7758383717482658</v>
      </c>
      <c r="Y123" s="55">
        <v>41.711885619743526</v>
      </c>
    </row>
    <row r="124" spans="1:25" ht="15">
      <c r="A124" s="45">
        <v>2020</v>
      </c>
      <c r="B124" s="37">
        <v>5</v>
      </c>
      <c r="C124" s="37" t="s">
        <v>174</v>
      </c>
      <c r="D124" s="37" t="s">
        <v>175</v>
      </c>
      <c r="E124" s="37" t="s">
        <v>311</v>
      </c>
      <c r="F124" s="37" t="s">
        <v>176</v>
      </c>
      <c r="G124" s="38" t="s">
        <v>184</v>
      </c>
      <c r="H124" s="52">
        <v>38.49404762545475</v>
      </c>
      <c r="I124" s="53">
        <v>13.874375242016189</v>
      </c>
      <c r="J124" s="54">
        <v>52.36842286747094</v>
      </c>
      <c r="K124" s="52">
        <v>1.8934202465425967</v>
      </c>
      <c r="L124" s="53">
        <v>8.437564960304726</v>
      </c>
      <c r="M124" s="54">
        <v>10.330985206847323</v>
      </c>
      <c r="N124" s="52">
        <v>4.883356615216401</v>
      </c>
      <c r="O124" s="53">
        <v>27.845990548865593</v>
      </c>
      <c r="P124" s="53">
        <v>4.230612464101296</v>
      </c>
      <c r="Q124" s="53">
        <v>3.3531123574008435</v>
      </c>
      <c r="R124" s="53">
        <v>8.385835184475683</v>
      </c>
      <c r="S124" s="53">
        <v>15.811313664926406</v>
      </c>
      <c r="T124" s="53">
        <v>28.526558418668195</v>
      </c>
      <c r="U124" s="53">
        <v>2.910711186787239</v>
      </c>
      <c r="V124" s="54">
        <v>95.94749044044167</v>
      </c>
      <c r="W124" s="55">
        <v>158.64689851475993</v>
      </c>
      <c r="X124" s="56">
        <v>16.983937187328817</v>
      </c>
      <c r="Y124" s="55">
        <v>187.61253918595514</v>
      </c>
    </row>
    <row r="125" spans="1:25" ht="15">
      <c r="A125" s="45">
        <v>2020</v>
      </c>
      <c r="B125" s="37">
        <v>5</v>
      </c>
      <c r="C125" s="37" t="s">
        <v>174</v>
      </c>
      <c r="D125" s="37" t="s">
        <v>178</v>
      </c>
      <c r="E125" s="37" t="s">
        <v>312</v>
      </c>
      <c r="F125" s="37" t="s">
        <v>176</v>
      </c>
      <c r="G125" s="38" t="s">
        <v>185</v>
      </c>
      <c r="H125" s="52">
        <v>94.0383171909738</v>
      </c>
      <c r="I125" s="53">
        <v>0</v>
      </c>
      <c r="J125" s="54">
        <v>94.0383171909738</v>
      </c>
      <c r="K125" s="52">
        <v>6.727083719834369</v>
      </c>
      <c r="L125" s="53">
        <v>22.470307252638964</v>
      </c>
      <c r="M125" s="54">
        <v>29.197390972473332</v>
      </c>
      <c r="N125" s="52">
        <v>11.430984742482787</v>
      </c>
      <c r="O125" s="53">
        <v>86.35443353067858</v>
      </c>
      <c r="P125" s="53">
        <v>14.208203106575722</v>
      </c>
      <c r="Q125" s="53">
        <v>10.617939790339832</v>
      </c>
      <c r="R125" s="53">
        <v>28.237467573667697</v>
      </c>
      <c r="S125" s="53">
        <v>39.72408135142232</v>
      </c>
      <c r="T125" s="53">
        <v>77.03179465029272</v>
      </c>
      <c r="U125" s="53">
        <v>10.065125374919086</v>
      </c>
      <c r="V125" s="54">
        <v>277.6700301203787</v>
      </c>
      <c r="W125" s="55">
        <v>400.9057382838258</v>
      </c>
      <c r="X125" s="56">
        <v>41.03569616560358</v>
      </c>
      <c r="Y125" s="55">
        <v>453.3074139887707</v>
      </c>
    </row>
    <row r="126" spans="1:25" ht="15">
      <c r="A126" s="45">
        <v>2020</v>
      </c>
      <c r="B126" s="37">
        <v>5</v>
      </c>
      <c r="C126" s="37" t="s">
        <v>174</v>
      </c>
      <c r="D126" s="37" t="s">
        <v>178</v>
      </c>
      <c r="E126" s="37" t="s">
        <v>313</v>
      </c>
      <c r="F126" s="37" t="s">
        <v>176</v>
      </c>
      <c r="G126" s="38" t="s">
        <v>186</v>
      </c>
      <c r="H126" s="52">
        <v>50.243203420895824</v>
      </c>
      <c r="I126" s="53">
        <v>0</v>
      </c>
      <c r="J126" s="54">
        <v>50.243203420895824</v>
      </c>
      <c r="K126" s="52">
        <v>2.613526190667624</v>
      </c>
      <c r="L126" s="53">
        <v>9.919379190643273</v>
      </c>
      <c r="M126" s="54">
        <v>12.532905381310897</v>
      </c>
      <c r="N126" s="52">
        <v>5.237527486227854</v>
      </c>
      <c r="O126" s="53">
        <v>29.915168997752616</v>
      </c>
      <c r="P126" s="53">
        <v>7.219896256408914</v>
      </c>
      <c r="Q126" s="53">
        <v>4.282376519220108</v>
      </c>
      <c r="R126" s="53">
        <v>7.311586177524578</v>
      </c>
      <c r="S126" s="53">
        <v>16.86239191048642</v>
      </c>
      <c r="T126" s="53">
        <v>36.588387808020585</v>
      </c>
      <c r="U126" s="53">
        <v>4.509523106249723</v>
      </c>
      <c r="V126" s="54">
        <v>111.9268582618908</v>
      </c>
      <c r="W126" s="55">
        <v>174.70296706409752</v>
      </c>
      <c r="X126" s="56">
        <v>18.002244805242835</v>
      </c>
      <c r="Y126" s="55">
        <v>198.86297971554998</v>
      </c>
    </row>
    <row r="127" spans="1:25" ht="15">
      <c r="A127" s="45">
        <v>2020</v>
      </c>
      <c r="B127" s="37">
        <v>5</v>
      </c>
      <c r="C127" s="37" t="s">
        <v>174</v>
      </c>
      <c r="D127" s="37" t="s">
        <v>178</v>
      </c>
      <c r="E127" s="37" t="s">
        <v>314</v>
      </c>
      <c r="F127" s="37" t="s">
        <v>176</v>
      </c>
      <c r="G127" s="38" t="s">
        <v>187</v>
      </c>
      <c r="H127" s="52">
        <v>33.70654519041782</v>
      </c>
      <c r="I127" s="53">
        <v>0</v>
      </c>
      <c r="J127" s="54">
        <v>33.70654519041782</v>
      </c>
      <c r="K127" s="52">
        <v>2.809197271523304</v>
      </c>
      <c r="L127" s="53">
        <v>12.150044335255902</v>
      </c>
      <c r="M127" s="54">
        <v>14.959241606779207</v>
      </c>
      <c r="N127" s="52">
        <v>8.093695420099902</v>
      </c>
      <c r="O127" s="53">
        <v>53.67439277069551</v>
      </c>
      <c r="P127" s="53">
        <v>9.915383821703154</v>
      </c>
      <c r="Q127" s="53">
        <v>5.287838756379193</v>
      </c>
      <c r="R127" s="53">
        <v>10.897799901890917</v>
      </c>
      <c r="S127" s="53">
        <v>25.245134029803012</v>
      </c>
      <c r="T127" s="53">
        <v>44.780786434960625</v>
      </c>
      <c r="U127" s="53">
        <v>4.49702774928705</v>
      </c>
      <c r="V127" s="54">
        <v>162.39205888481936</v>
      </c>
      <c r="W127" s="55">
        <v>211.0578456820164</v>
      </c>
      <c r="X127" s="56">
        <v>21.45651893982904</v>
      </c>
      <c r="Y127" s="55">
        <v>237.02595368113572</v>
      </c>
    </row>
    <row r="128" spans="1:25" ht="15">
      <c r="A128" s="45">
        <v>2020</v>
      </c>
      <c r="B128" s="37">
        <v>5</v>
      </c>
      <c r="C128" s="37" t="s">
        <v>174</v>
      </c>
      <c r="D128" s="37" t="s">
        <v>175</v>
      </c>
      <c r="E128" s="37" t="s">
        <v>315</v>
      </c>
      <c r="F128" s="37" t="s">
        <v>176</v>
      </c>
      <c r="G128" s="38" t="s">
        <v>188</v>
      </c>
      <c r="H128" s="52">
        <v>590.1194289909682</v>
      </c>
      <c r="I128" s="53">
        <v>0</v>
      </c>
      <c r="J128" s="54">
        <v>590.1194289909682</v>
      </c>
      <c r="K128" s="52">
        <v>26.867626081847924</v>
      </c>
      <c r="L128" s="53">
        <v>102.49266656280105</v>
      </c>
      <c r="M128" s="54">
        <v>129.36029264464898</v>
      </c>
      <c r="N128" s="52">
        <v>42.13425904676359</v>
      </c>
      <c r="O128" s="53">
        <v>282.9267002906976</v>
      </c>
      <c r="P128" s="53">
        <v>45.064303486807724</v>
      </c>
      <c r="Q128" s="53">
        <v>34.66988467910241</v>
      </c>
      <c r="R128" s="53">
        <v>74.06546831246045</v>
      </c>
      <c r="S128" s="53">
        <v>151.85443098168545</v>
      </c>
      <c r="T128" s="53">
        <v>380.2789892488452</v>
      </c>
      <c r="U128" s="53">
        <v>28.231982280912074</v>
      </c>
      <c r="V128" s="54">
        <v>1039.2260183272745</v>
      </c>
      <c r="W128" s="55">
        <v>1758.7057399628916</v>
      </c>
      <c r="X128" s="56">
        <v>182.41364282067502</v>
      </c>
      <c r="Y128" s="55">
        <v>2015.0280990580163</v>
      </c>
    </row>
    <row r="129" spans="1:25" ht="15" thickBot="1">
      <c r="A129" s="57">
        <v>2020</v>
      </c>
      <c r="B129" s="40">
        <v>5</v>
      </c>
      <c r="C129" s="40" t="s">
        <v>174</v>
      </c>
      <c r="D129" s="40" t="s">
        <v>182</v>
      </c>
      <c r="E129" s="40" t="s">
        <v>316</v>
      </c>
      <c r="F129" s="40" t="s">
        <v>176</v>
      </c>
      <c r="G129" s="42" t="s">
        <v>189</v>
      </c>
      <c r="H129" s="58">
        <v>8.22103958798206</v>
      </c>
      <c r="I129" s="59">
        <v>0</v>
      </c>
      <c r="J129" s="60">
        <v>8.22103958798206</v>
      </c>
      <c r="K129" s="58">
        <v>0.9829958875069271</v>
      </c>
      <c r="L129" s="59">
        <v>3.533808157580033</v>
      </c>
      <c r="M129" s="60">
        <v>4.51680404508696</v>
      </c>
      <c r="N129" s="58">
        <v>2.2164859667725905</v>
      </c>
      <c r="O129" s="59">
        <v>14.906457731910205</v>
      </c>
      <c r="P129" s="59">
        <v>1.9434887416431212</v>
      </c>
      <c r="Q129" s="59">
        <v>0.9263528903370511</v>
      </c>
      <c r="R129" s="59">
        <v>3.4873294545699145</v>
      </c>
      <c r="S129" s="59">
        <v>8.192102735840988</v>
      </c>
      <c r="T129" s="59">
        <v>19.148677686591125</v>
      </c>
      <c r="U129" s="59">
        <v>1.8978850489629115</v>
      </c>
      <c r="V129" s="60">
        <v>52.7187802566279</v>
      </c>
      <c r="W129" s="61">
        <v>65.45662388969693</v>
      </c>
      <c r="X129" s="62">
        <v>6.616604184232873</v>
      </c>
      <c r="Y129" s="61">
        <v>73.09276704836176</v>
      </c>
    </row>
    <row r="130" spans="1:25" ht="15" thickBot="1">
      <c r="A130" s="65">
        <v>2020</v>
      </c>
      <c r="B130" s="13">
        <v>5</v>
      </c>
      <c r="C130" s="44" t="s">
        <v>190</v>
      </c>
      <c r="D130" s="44" t="s">
        <v>190</v>
      </c>
      <c r="E130" s="13" t="s">
        <v>190</v>
      </c>
      <c r="F130" s="44" t="s">
        <v>191</v>
      </c>
      <c r="G130" s="14" t="s">
        <v>319</v>
      </c>
      <c r="H130" s="66">
        <v>7023.907031855074</v>
      </c>
      <c r="I130" s="67">
        <v>2610.7071712327756</v>
      </c>
      <c r="J130" s="63">
        <v>9634.61420308785</v>
      </c>
      <c r="K130" s="66">
        <v>18103.12090643347</v>
      </c>
      <c r="L130" s="67">
        <v>7212.134178193824</v>
      </c>
      <c r="M130" s="63">
        <v>25315.255084627293</v>
      </c>
      <c r="N130" s="66">
        <v>5228.01172101537</v>
      </c>
      <c r="O130" s="67">
        <v>18441.0393789555</v>
      </c>
      <c r="P130" s="67">
        <v>3613.8965676075245</v>
      </c>
      <c r="Q130" s="67">
        <v>6827.726478053178</v>
      </c>
      <c r="R130" s="67">
        <v>11790.162263832222</v>
      </c>
      <c r="S130" s="67">
        <v>11088.346280047857</v>
      </c>
      <c r="T130" s="67">
        <v>14990.174607506377</v>
      </c>
      <c r="U130" s="67">
        <v>2982.002529253931</v>
      </c>
      <c r="V130" s="63">
        <v>74961.35982627196</v>
      </c>
      <c r="W130" s="64">
        <v>109911.22911398711</v>
      </c>
      <c r="X130" s="68">
        <v>10940.068145041874</v>
      </c>
      <c r="Y130" s="64">
        <v>120851.29725902899</v>
      </c>
    </row>
    <row r="131" spans="1:25" ht="15">
      <c r="A131" s="46">
        <v>2019</v>
      </c>
      <c r="B131" s="34">
        <v>5</v>
      </c>
      <c r="C131" s="34" t="s">
        <v>22</v>
      </c>
      <c r="D131" s="34" t="s">
        <v>23</v>
      </c>
      <c r="E131" s="34" t="s">
        <v>192</v>
      </c>
      <c r="F131" s="34" t="s">
        <v>24</v>
      </c>
      <c r="G131" s="35" t="s">
        <v>25</v>
      </c>
      <c r="H131" s="47">
        <v>121.09148733663419</v>
      </c>
      <c r="I131" s="48">
        <v>1.604473871066935</v>
      </c>
      <c r="J131" s="49">
        <v>122.69596120770112</v>
      </c>
      <c r="K131" s="47">
        <v>7438.161901499379</v>
      </c>
      <c r="L131" s="48">
        <v>4584.704218375692</v>
      </c>
      <c r="M131" s="49">
        <v>12022.86611987507</v>
      </c>
      <c r="N131" s="47">
        <v>1942.0422460821137</v>
      </c>
      <c r="O131" s="48">
        <v>10240.85266735722</v>
      </c>
      <c r="P131" s="48">
        <v>1684.3437504465314</v>
      </c>
      <c r="Q131" s="48">
        <v>4951.782961225734</v>
      </c>
      <c r="R131" s="48">
        <v>5447.9882090811825</v>
      </c>
      <c r="S131" s="48">
        <v>5509.610609670427</v>
      </c>
      <c r="T131" s="48">
        <v>7230.574850883784</v>
      </c>
      <c r="U131" s="48">
        <v>1555.6120280687894</v>
      </c>
      <c r="V131" s="49">
        <v>38562.80732281578</v>
      </c>
      <c r="W131" s="50">
        <v>50708.369403898556</v>
      </c>
      <c r="X131" s="51">
        <v>4969.166122865694</v>
      </c>
      <c r="Y131" s="50">
        <v>55233.5905169598</v>
      </c>
    </row>
    <row r="132" spans="1:25" ht="15">
      <c r="A132" s="45">
        <v>2019</v>
      </c>
      <c r="B132" s="37">
        <v>5</v>
      </c>
      <c r="C132" s="37" t="s">
        <v>22</v>
      </c>
      <c r="D132" s="37" t="s">
        <v>26</v>
      </c>
      <c r="E132" s="37" t="s">
        <v>193</v>
      </c>
      <c r="F132" s="37" t="s">
        <v>24</v>
      </c>
      <c r="G132" s="38" t="s">
        <v>27</v>
      </c>
      <c r="H132" s="52">
        <v>73.19067969236399</v>
      </c>
      <c r="I132" s="53">
        <v>2.416782082079855</v>
      </c>
      <c r="J132" s="54">
        <v>75.60746177444383</v>
      </c>
      <c r="K132" s="52">
        <v>339.36054575798374</v>
      </c>
      <c r="L132" s="53">
        <v>88.3389573764455</v>
      </c>
      <c r="M132" s="54">
        <v>427.6995031344293</v>
      </c>
      <c r="N132" s="52">
        <v>108.66257585665454</v>
      </c>
      <c r="O132" s="53">
        <v>81.36939127596256</v>
      </c>
      <c r="P132" s="53">
        <v>13.48394049007011</v>
      </c>
      <c r="Q132" s="53">
        <v>8.778741252233791</v>
      </c>
      <c r="R132" s="53">
        <v>47.109970564455885</v>
      </c>
      <c r="S132" s="53">
        <v>53.4765735078074</v>
      </c>
      <c r="T132" s="53">
        <v>48.69226531230777</v>
      </c>
      <c r="U132" s="53">
        <v>17.689723698306558</v>
      </c>
      <c r="V132" s="54">
        <v>379.2631819577986</v>
      </c>
      <c r="W132" s="55">
        <v>882.5701468666718</v>
      </c>
      <c r="X132" s="56">
        <v>85.9493062749353</v>
      </c>
      <c r="Y132" s="55">
        <v>955.3492083645724</v>
      </c>
    </row>
    <row r="133" spans="1:25" ht="15">
      <c r="A133" s="45">
        <v>2019</v>
      </c>
      <c r="B133" s="37">
        <v>5</v>
      </c>
      <c r="C133" s="37" t="s">
        <v>22</v>
      </c>
      <c r="D133" s="37" t="s">
        <v>26</v>
      </c>
      <c r="E133" s="37" t="s">
        <v>194</v>
      </c>
      <c r="F133" s="37" t="s">
        <v>24</v>
      </c>
      <c r="G133" s="38" t="s">
        <v>28</v>
      </c>
      <c r="H133" s="52">
        <v>25.410579605649065</v>
      </c>
      <c r="I133" s="53">
        <v>0.6798407347530391</v>
      </c>
      <c r="J133" s="54">
        <v>26.090420340402105</v>
      </c>
      <c r="K133" s="52">
        <v>645.9107383823365</v>
      </c>
      <c r="L133" s="53">
        <v>471.4813655785677</v>
      </c>
      <c r="M133" s="54">
        <v>1117.3921039609043</v>
      </c>
      <c r="N133" s="52">
        <v>222.99582596419413</v>
      </c>
      <c r="O133" s="53">
        <v>1326.028790006238</v>
      </c>
      <c r="P133" s="53">
        <v>258.8083193567121</v>
      </c>
      <c r="Q133" s="53">
        <v>186.58896958657067</v>
      </c>
      <c r="R133" s="53">
        <v>620.5981037102872</v>
      </c>
      <c r="S133" s="53">
        <v>547.3801748870213</v>
      </c>
      <c r="T133" s="53">
        <v>696.6098235379241</v>
      </c>
      <c r="U133" s="53">
        <v>257.6037578133152</v>
      </c>
      <c r="V133" s="54">
        <v>4116.6137648622625</v>
      </c>
      <c r="W133" s="55">
        <v>5260.096289163569</v>
      </c>
      <c r="X133" s="56">
        <v>519.3628191334208</v>
      </c>
      <c r="Y133" s="55">
        <v>5772.85454318441</v>
      </c>
    </row>
    <row r="134" spans="1:25" ht="15">
      <c r="A134" s="45">
        <v>2019</v>
      </c>
      <c r="B134" s="37">
        <v>5</v>
      </c>
      <c r="C134" s="37" t="s">
        <v>22</v>
      </c>
      <c r="D134" s="37" t="s">
        <v>29</v>
      </c>
      <c r="E134" s="37" t="s">
        <v>195</v>
      </c>
      <c r="F134" s="37" t="s">
        <v>24</v>
      </c>
      <c r="G134" s="38" t="s">
        <v>30</v>
      </c>
      <c r="H134" s="52">
        <v>50.44423127166585</v>
      </c>
      <c r="I134" s="53">
        <v>0</v>
      </c>
      <c r="J134" s="54">
        <v>50.44423127166585</v>
      </c>
      <c r="K134" s="52">
        <v>244.1541684016703</v>
      </c>
      <c r="L134" s="53">
        <v>69.14006157002329</v>
      </c>
      <c r="M134" s="54">
        <v>313.2942299716936</v>
      </c>
      <c r="N134" s="52">
        <v>34.052348911773024</v>
      </c>
      <c r="O134" s="53">
        <v>203.88629620637965</v>
      </c>
      <c r="P134" s="53">
        <v>43.42630113226528</v>
      </c>
      <c r="Q134" s="53">
        <v>34.17409229876468</v>
      </c>
      <c r="R134" s="53">
        <v>83.30736429689523</v>
      </c>
      <c r="S134" s="53">
        <v>95.63646723486946</v>
      </c>
      <c r="T134" s="53">
        <v>119.33834972816868</v>
      </c>
      <c r="U134" s="53">
        <v>31.891432426508597</v>
      </c>
      <c r="V134" s="54">
        <v>645.7126522356245</v>
      </c>
      <c r="W134" s="55">
        <v>1009.451113478984</v>
      </c>
      <c r="X134" s="56">
        <v>98.98592238024212</v>
      </c>
      <c r="Y134" s="55">
        <v>1100.2546152483826</v>
      </c>
    </row>
    <row r="135" spans="1:25" ht="15">
      <c r="A135" s="45">
        <v>2019</v>
      </c>
      <c r="B135" s="37">
        <v>5</v>
      </c>
      <c r="C135" s="37" t="s">
        <v>22</v>
      </c>
      <c r="D135" s="37" t="s">
        <v>26</v>
      </c>
      <c r="E135" s="37" t="s">
        <v>196</v>
      </c>
      <c r="F135" s="37" t="s">
        <v>24</v>
      </c>
      <c r="G135" s="38" t="s">
        <v>31</v>
      </c>
      <c r="H135" s="52">
        <v>7.818098020439043</v>
      </c>
      <c r="I135" s="53">
        <v>0.08782545060785028</v>
      </c>
      <c r="J135" s="54">
        <v>7.9059234710468935</v>
      </c>
      <c r="K135" s="52">
        <v>383.84087481318477</v>
      </c>
      <c r="L135" s="53">
        <v>149.74482950603633</v>
      </c>
      <c r="M135" s="54">
        <v>533.5857043192211</v>
      </c>
      <c r="N135" s="52">
        <v>43.309375882442026</v>
      </c>
      <c r="O135" s="53">
        <v>208.82757375806668</v>
      </c>
      <c r="P135" s="53">
        <v>46.68356356550689</v>
      </c>
      <c r="Q135" s="53">
        <v>27.860700260771644</v>
      </c>
      <c r="R135" s="53">
        <v>102.91263688474028</v>
      </c>
      <c r="S135" s="53">
        <v>101.40686960655542</v>
      </c>
      <c r="T135" s="53">
        <v>87.86237860611074</v>
      </c>
      <c r="U135" s="53">
        <v>37.19223131308411</v>
      </c>
      <c r="V135" s="54">
        <v>656.0553298772777</v>
      </c>
      <c r="W135" s="55">
        <v>1197.5469576675457</v>
      </c>
      <c r="X135" s="56">
        <v>115.38129913513845</v>
      </c>
      <c r="Y135" s="55">
        <v>1282.4935583367103</v>
      </c>
    </row>
    <row r="136" spans="1:25" ht="15">
      <c r="A136" s="45">
        <v>2019</v>
      </c>
      <c r="B136" s="37">
        <v>5</v>
      </c>
      <c r="C136" s="37" t="s">
        <v>22</v>
      </c>
      <c r="D136" s="37" t="s">
        <v>29</v>
      </c>
      <c r="E136" s="37" t="s">
        <v>197</v>
      </c>
      <c r="F136" s="37" t="s">
        <v>24</v>
      </c>
      <c r="G136" s="38" t="s">
        <v>32</v>
      </c>
      <c r="H136" s="52">
        <v>14.832376160061475</v>
      </c>
      <c r="I136" s="53">
        <v>0</v>
      </c>
      <c r="J136" s="54">
        <v>14.832376160061475</v>
      </c>
      <c r="K136" s="52">
        <v>1953.2288218544936</v>
      </c>
      <c r="L136" s="53">
        <v>540.1533970150308</v>
      </c>
      <c r="M136" s="54">
        <v>2493.3822188695244</v>
      </c>
      <c r="N136" s="52">
        <v>298.15529468115926</v>
      </c>
      <c r="O136" s="53">
        <v>1368.514905983607</v>
      </c>
      <c r="P136" s="53">
        <v>276.00784569361343</v>
      </c>
      <c r="Q136" s="53">
        <v>382.0329166645467</v>
      </c>
      <c r="R136" s="53">
        <v>1117.0943136357103</v>
      </c>
      <c r="S136" s="53">
        <v>872.6465923395182</v>
      </c>
      <c r="T136" s="53">
        <v>855.1125748671657</v>
      </c>
      <c r="U136" s="53">
        <v>259.3292647472869</v>
      </c>
      <c r="V136" s="54">
        <v>5428.893708612607</v>
      </c>
      <c r="W136" s="55">
        <v>7937.108303642192</v>
      </c>
      <c r="X136" s="56">
        <v>771.62992977285</v>
      </c>
      <c r="Y136" s="55">
        <v>8576.869999404711</v>
      </c>
    </row>
    <row r="137" spans="1:25" ht="15">
      <c r="A137" s="45">
        <v>2019</v>
      </c>
      <c r="B137" s="37">
        <v>5</v>
      </c>
      <c r="C137" s="37" t="s">
        <v>22</v>
      </c>
      <c r="D137" s="37" t="s">
        <v>26</v>
      </c>
      <c r="E137" s="37" t="s">
        <v>198</v>
      </c>
      <c r="F137" s="37" t="s">
        <v>24</v>
      </c>
      <c r="G137" s="38" t="s">
        <v>33</v>
      </c>
      <c r="H137" s="52">
        <v>44.85261874088113</v>
      </c>
      <c r="I137" s="53">
        <v>31.682009410596084</v>
      </c>
      <c r="J137" s="54">
        <v>76.53462815147721</v>
      </c>
      <c r="K137" s="52">
        <v>1165.1207854764696</v>
      </c>
      <c r="L137" s="53">
        <v>191.5950832316054</v>
      </c>
      <c r="M137" s="54">
        <v>1356.715868708075</v>
      </c>
      <c r="N137" s="52">
        <v>50.86234454677696</v>
      </c>
      <c r="O137" s="53">
        <v>179.928857409749</v>
      </c>
      <c r="P137" s="53">
        <v>25.229353792783176</v>
      </c>
      <c r="Q137" s="53">
        <v>17.300232505050843</v>
      </c>
      <c r="R137" s="53">
        <v>62.47005322606466</v>
      </c>
      <c r="S137" s="53">
        <v>143.2328732623073</v>
      </c>
      <c r="T137" s="53">
        <v>85.95348175176272</v>
      </c>
      <c r="U137" s="53">
        <v>22.80716375132598</v>
      </c>
      <c r="V137" s="54">
        <v>587.7843602458206</v>
      </c>
      <c r="W137" s="55">
        <v>2021.0348571053728</v>
      </c>
      <c r="X137" s="56">
        <v>191.0294212074736</v>
      </c>
      <c r="Y137" s="55">
        <v>2123.342426966322</v>
      </c>
    </row>
    <row r="138" spans="1:25" ht="15">
      <c r="A138" s="45">
        <v>2019</v>
      </c>
      <c r="B138" s="37">
        <v>5</v>
      </c>
      <c r="C138" s="37" t="s">
        <v>22</v>
      </c>
      <c r="D138" s="37" t="s">
        <v>29</v>
      </c>
      <c r="E138" s="37" t="s">
        <v>199</v>
      </c>
      <c r="F138" s="37" t="s">
        <v>24</v>
      </c>
      <c r="G138" s="38" t="s">
        <v>34</v>
      </c>
      <c r="H138" s="52">
        <v>0.24243927232776144</v>
      </c>
      <c r="I138" s="53">
        <v>0.18156314628874407</v>
      </c>
      <c r="J138" s="54">
        <v>0.4240024186165055</v>
      </c>
      <c r="K138" s="52">
        <v>2340.9610324963346</v>
      </c>
      <c r="L138" s="53">
        <v>584.5955041524352</v>
      </c>
      <c r="M138" s="54">
        <v>2925.55653664877</v>
      </c>
      <c r="N138" s="52">
        <v>293.79726953879873</v>
      </c>
      <c r="O138" s="53">
        <v>1386.4543439885913</v>
      </c>
      <c r="P138" s="53">
        <v>237.0978455780576</v>
      </c>
      <c r="Q138" s="53">
        <v>242.49317613875445</v>
      </c>
      <c r="R138" s="53">
        <v>524.9017056985633</v>
      </c>
      <c r="S138" s="53">
        <v>701.8780980676715</v>
      </c>
      <c r="T138" s="53">
        <v>590.2892538667559</v>
      </c>
      <c r="U138" s="53">
        <v>207.3223756160888</v>
      </c>
      <c r="V138" s="54">
        <v>4184.2340684932815</v>
      </c>
      <c r="W138" s="55">
        <v>7110.214607560668</v>
      </c>
      <c r="X138" s="56">
        <v>687.9239360302493</v>
      </c>
      <c r="Y138" s="55">
        <v>7646.455881910158</v>
      </c>
    </row>
    <row r="139" spans="1:25" ht="15">
      <c r="A139" s="45">
        <v>2019</v>
      </c>
      <c r="B139" s="37">
        <v>5</v>
      </c>
      <c r="C139" s="37" t="s">
        <v>22</v>
      </c>
      <c r="D139" s="37" t="s">
        <v>29</v>
      </c>
      <c r="E139" s="37" t="s">
        <v>200</v>
      </c>
      <c r="F139" s="37" t="s">
        <v>24</v>
      </c>
      <c r="G139" s="38" t="s">
        <v>35</v>
      </c>
      <c r="H139" s="52">
        <v>5.371575817825135</v>
      </c>
      <c r="I139" s="53">
        <v>0</v>
      </c>
      <c r="J139" s="54">
        <v>5.371575817825135</v>
      </c>
      <c r="K139" s="52">
        <v>791.4539418511873</v>
      </c>
      <c r="L139" s="53">
        <v>165.8934988865958</v>
      </c>
      <c r="M139" s="54">
        <v>957.3474407377831</v>
      </c>
      <c r="N139" s="52">
        <v>67.2279847598273</v>
      </c>
      <c r="O139" s="53">
        <v>208.1985228950415</v>
      </c>
      <c r="P139" s="53">
        <v>52.26734747687335</v>
      </c>
      <c r="Q139" s="53">
        <v>26.586103905156715</v>
      </c>
      <c r="R139" s="53">
        <v>136.15420607220508</v>
      </c>
      <c r="S139" s="53">
        <v>145.05331147512734</v>
      </c>
      <c r="T139" s="53">
        <v>96.33516351792244</v>
      </c>
      <c r="U139" s="53">
        <v>35.0167058966829</v>
      </c>
      <c r="V139" s="54">
        <v>766.8393459988365</v>
      </c>
      <c r="W139" s="55">
        <v>1729.5583625544446</v>
      </c>
      <c r="X139" s="56">
        <v>164.59720070330692</v>
      </c>
      <c r="Y139" s="55">
        <v>1829.5412957676178</v>
      </c>
    </row>
    <row r="140" spans="1:25" ht="15">
      <c r="A140" s="45">
        <v>2019</v>
      </c>
      <c r="B140" s="37">
        <v>5</v>
      </c>
      <c r="C140" s="37" t="s">
        <v>22</v>
      </c>
      <c r="D140" s="37" t="s">
        <v>29</v>
      </c>
      <c r="E140" s="37" t="s">
        <v>201</v>
      </c>
      <c r="F140" s="37" t="s">
        <v>24</v>
      </c>
      <c r="G140" s="38" t="s">
        <v>36</v>
      </c>
      <c r="H140" s="52">
        <v>6.638529203439712</v>
      </c>
      <c r="I140" s="53">
        <v>0</v>
      </c>
      <c r="J140" s="54">
        <v>6.638529203439712</v>
      </c>
      <c r="K140" s="52">
        <v>1003.8368507025752</v>
      </c>
      <c r="L140" s="53">
        <v>210.0942396746248</v>
      </c>
      <c r="M140" s="54">
        <v>1213.9310903772</v>
      </c>
      <c r="N140" s="52">
        <v>103.3998260328313</v>
      </c>
      <c r="O140" s="53">
        <v>536.1544223563861</v>
      </c>
      <c r="P140" s="53">
        <v>85.89850140574252</v>
      </c>
      <c r="Q140" s="53">
        <v>67.50707025233483</v>
      </c>
      <c r="R140" s="53">
        <v>230.81030993573356</v>
      </c>
      <c r="S140" s="53">
        <v>291.84363501130747</v>
      </c>
      <c r="T140" s="53">
        <v>336.5277624873043</v>
      </c>
      <c r="U140" s="53">
        <v>64.62317533195151</v>
      </c>
      <c r="V140" s="54">
        <v>1716.7647028135916</v>
      </c>
      <c r="W140" s="55">
        <v>2937.3343223942315</v>
      </c>
      <c r="X140" s="56">
        <v>284.15072448654047</v>
      </c>
      <c r="Y140" s="55">
        <v>3158.410204371432</v>
      </c>
    </row>
    <row r="141" spans="1:25" ht="15">
      <c r="A141" s="45">
        <v>2019</v>
      </c>
      <c r="B141" s="37">
        <v>5</v>
      </c>
      <c r="C141" s="37" t="s">
        <v>37</v>
      </c>
      <c r="D141" s="37" t="s">
        <v>38</v>
      </c>
      <c r="E141" s="37" t="s">
        <v>202</v>
      </c>
      <c r="F141" s="37" t="s">
        <v>39</v>
      </c>
      <c r="G141" s="38" t="s">
        <v>40</v>
      </c>
      <c r="H141" s="52">
        <v>39.82935346265861</v>
      </c>
      <c r="I141" s="53">
        <v>35.27866997773072</v>
      </c>
      <c r="J141" s="54">
        <v>75.10802344038933</v>
      </c>
      <c r="K141" s="52">
        <v>3.1251584052084214</v>
      </c>
      <c r="L141" s="53">
        <v>23.64876474162954</v>
      </c>
      <c r="M141" s="54">
        <v>26.773923146837962</v>
      </c>
      <c r="N141" s="52">
        <v>20.14403841764443</v>
      </c>
      <c r="O141" s="53">
        <v>66.29360791426018</v>
      </c>
      <c r="P141" s="53">
        <v>9.666197026601887</v>
      </c>
      <c r="Q141" s="53">
        <v>4.074040286017789</v>
      </c>
      <c r="R141" s="53">
        <v>26.81737736267092</v>
      </c>
      <c r="S141" s="53">
        <v>35.90725846184825</v>
      </c>
      <c r="T141" s="53">
        <v>60.988076410033116</v>
      </c>
      <c r="U141" s="53">
        <v>7.676519758999737</v>
      </c>
      <c r="V141" s="54">
        <v>231.5671156380763</v>
      </c>
      <c r="W141" s="55">
        <v>333.4490622253036</v>
      </c>
      <c r="X141" s="56">
        <v>34.52961859281541</v>
      </c>
      <c r="Y141" s="55">
        <v>383.80581027676214</v>
      </c>
    </row>
    <row r="142" spans="1:25" ht="15">
      <c r="A142" s="45">
        <v>2019</v>
      </c>
      <c r="B142" s="37">
        <v>5</v>
      </c>
      <c r="C142" s="37" t="s">
        <v>37</v>
      </c>
      <c r="D142" s="37" t="s">
        <v>38</v>
      </c>
      <c r="E142" s="37" t="s">
        <v>203</v>
      </c>
      <c r="F142" s="37" t="s">
        <v>39</v>
      </c>
      <c r="G142" s="38" t="s">
        <v>41</v>
      </c>
      <c r="H142" s="52">
        <v>33.13717060583113</v>
      </c>
      <c r="I142" s="53">
        <v>230.8556855796636</v>
      </c>
      <c r="J142" s="54">
        <v>263.9928561854947</v>
      </c>
      <c r="K142" s="52">
        <v>16.0777200919198</v>
      </c>
      <c r="L142" s="53">
        <v>63.330033039422034</v>
      </c>
      <c r="M142" s="54">
        <v>79.40775313134183</v>
      </c>
      <c r="N142" s="52">
        <v>47.196150261779</v>
      </c>
      <c r="O142" s="53">
        <v>230.13018035964535</v>
      </c>
      <c r="P142" s="53">
        <v>28.93016025357612</v>
      </c>
      <c r="Q142" s="53">
        <v>28.674653720505965</v>
      </c>
      <c r="R142" s="53">
        <v>82.8971654524008</v>
      </c>
      <c r="S142" s="53">
        <v>113.78711882951796</v>
      </c>
      <c r="T142" s="53">
        <v>180.6397078181507</v>
      </c>
      <c r="U142" s="53">
        <v>20.8224337727791</v>
      </c>
      <c r="V142" s="54">
        <v>733.0775704683548</v>
      </c>
      <c r="W142" s="55">
        <v>1076.4781797851913</v>
      </c>
      <c r="X142" s="56">
        <v>113.09436804001568</v>
      </c>
      <c r="Y142" s="55">
        <v>1257.0737072390934</v>
      </c>
    </row>
    <row r="143" spans="1:25" ht="15">
      <c r="A143" s="45">
        <v>2019</v>
      </c>
      <c r="B143" s="37">
        <v>5</v>
      </c>
      <c r="C143" s="37" t="s">
        <v>37</v>
      </c>
      <c r="D143" s="37" t="s">
        <v>38</v>
      </c>
      <c r="E143" s="37" t="s">
        <v>204</v>
      </c>
      <c r="F143" s="37" t="s">
        <v>39</v>
      </c>
      <c r="G143" s="38" t="s">
        <v>42</v>
      </c>
      <c r="H143" s="52">
        <v>22.870932410096184</v>
      </c>
      <c r="I143" s="53">
        <v>209.07846973966835</v>
      </c>
      <c r="J143" s="54">
        <v>231.94940214976452</v>
      </c>
      <c r="K143" s="52">
        <v>3.523279170554013</v>
      </c>
      <c r="L143" s="53">
        <v>33.285826613599326</v>
      </c>
      <c r="M143" s="54">
        <v>36.80910578415334</v>
      </c>
      <c r="N143" s="52">
        <v>22.044683339303255</v>
      </c>
      <c r="O143" s="53">
        <v>102.16994420249594</v>
      </c>
      <c r="P143" s="53">
        <v>16.114938824125066</v>
      </c>
      <c r="Q143" s="53">
        <v>11.49367100919684</v>
      </c>
      <c r="R143" s="53">
        <v>37.22902257521058</v>
      </c>
      <c r="S143" s="53">
        <v>61.212324909640564</v>
      </c>
      <c r="T143" s="53">
        <v>78.2641204185539</v>
      </c>
      <c r="U143" s="53">
        <v>11.010373286781205</v>
      </c>
      <c r="V143" s="54">
        <v>339.53907856530736</v>
      </c>
      <c r="W143" s="55">
        <v>608.2975864992252</v>
      </c>
      <c r="X143" s="56">
        <v>65.56814235147644</v>
      </c>
      <c r="Y143" s="55">
        <v>728.8071913787645</v>
      </c>
    </row>
    <row r="144" spans="1:25" ht="15">
      <c r="A144" s="45">
        <v>2019</v>
      </c>
      <c r="B144" s="37">
        <v>5</v>
      </c>
      <c r="C144" s="37" t="s">
        <v>37</v>
      </c>
      <c r="D144" s="37" t="s">
        <v>38</v>
      </c>
      <c r="E144" s="37" t="s">
        <v>205</v>
      </c>
      <c r="F144" s="37" t="s">
        <v>39</v>
      </c>
      <c r="G144" s="38" t="s">
        <v>43</v>
      </c>
      <c r="H144" s="52">
        <v>17.569313347828377</v>
      </c>
      <c r="I144" s="53">
        <v>43.964035105201084</v>
      </c>
      <c r="J144" s="54">
        <v>61.53334845302946</v>
      </c>
      <c r="K144" s="52">
        <v>7.291495383112077</v>
      </c>
      <c r="L144" s="53">
        <v>13.105387308966437</v>
      </c>
      <c r="M144" s="54">
        <v>20.396882692078513</v>
      </c>
      <c r="N144" s="52">
        <v>14.390183931099752</v>
      </c>
      <c r="O144" s="53">
        <v>44.286376890038916</v>
      </c>
      <c r="P144" s="53">
        <v>6.395318688275304</v>
      </c>
      <c r="Q144" s="53">
        <v>4.459880416480221</v>
      </c>
      <c r="R144" s="53">
        <v>18.17127866019336</v>
      </c>
      <c r="S144" s="53">
        <v>24.70685907222013</v>
      </c>
      <c r="T144" s="53">
        <v>43.84405003894733</v>
      </c>
      <c r="U144" s="53">
        <v>5.786638184108003</v>
      </c>
      <c r="V144" s="54">
        <v>162.040585881363</v>
      </c>
      <c r="W144" s="55">
        <v>243.97081702647097</v>
      </c>
      <c r="X144" s="56">
        <v>25.522995704659916</v>
      </c>
      <c r="Y144" s="55">
        <v>283.6948242615317</v>
      </c>
    </row>
    <row r="145" spans="1:25" ht="15">
      <c r="A145" s="45">
        <v>2019</v>
      </c>
      <c r="B145" s="37">
        <v>5</v>
      </c>
      <c r="C145" s="37" t="s">
        <v>37</v>
      </c>
      <c r="D145" s="37" t="s">
        <v>38</v>
      </c>
      <c r="E145" s="37" t="s">
        <v>206</v>
      </c>
      <c r="F145" s="37" t="s">
        <v>39</v>
      </c>
      <c r="G145" s="38" t="s">
        <v>44</v>
      </c>
      <c r="H145" s="52">
        <v>19.35927138842141</v>
      </c>
      <c r="I145" s="53">
        <v>27.87959699976619</v>
      </c>
      <c r="J145" s="54">
        <v>47.2388683881876</v>
      </c>
      <c r="K145" s="52">
        <v>4.430300088803124</v>
      </c>
      <c r="L145" s="53">
        <v>17.09394707907694</v>
      </c>
      <c r="M145" s="54">
        <v>21.524247167880063</v>
      </c>
      <c r="N145" s="52">
        <v>7.84371021256856</v>
      </c>
      <c r="O145" s="53">
        <v>39.84957950873323</v>
      </c>
      <c r="P145" s="53">
        <v>8.575000587253118</v>
      </c>
      <c r="Q145" s="53">
        <v>6.027651517951253</v>
      </c>
      <c r="R145" s="53">
        <v>30.707905434101534</v>
      </c>
      <c r="S145" s="53">
        <v>28.626411285744854</v>
      </c>
      <c r="T145" s="53">
        <v>64.33738112742209</v>
      </c>
      <c r="U145" s="53">
        <v>7.429245737855573</v>
      </c>
      <c r="V145" s="54">
        <v>193.39688541163022</v>
      </c>
      <c r="W145" s="55">
        <v>262.1600009676979</v>
      </c>
      <c r="X145" s="56">
        <v>26.86689249932503</v>
      </c>
      <c r="Y145" s="55">
        <v>298.63258927905576</v>
      </c>
    </row>
    <row r="146" spans="1:25" ht="15">
      <c r="A146" s="45">
        <v>2019</v>
      </c>
      <c r="B146" s="37">
        <v>5</v>
      </c>
      <c r="C146" s="37" t="s">
        <v>37</v>
      </c>
      <c r="D146" s="37" t="s">
        <v>38</v>
      </c>
      <c r="E146" s="37" t="s">
        <v>207</v>
      </c>
      <c r="F146" s="37" t="s">
        <v>39</v>
      </c>
      <c r="G146" s="38" t="s">
        <v>45</v>
      </c>
      <c r="H146" s="52">
        <v>33.319552061525414</v>
      </c>
      <c r="I146" s="53">
        <v>118.42682309476073</v>
      </c>
      <c r="J146" s="54">
        <v>151.74637515628615</v>
      </c>
      <c r="K146" s="52">
        <v>6.425546323345251</v>
      </c>
      <c r="L146" s="53">
        <v>12.49936233002666</v>
      </c>
      <c r="M146" s="54">
        <v>18.92490865337191</v>
      </c>
      <c r="N146" s="52">
        <v>26.811752990840706</v>
      </c>
      <c r="O146" s="53">
        <v>32.9582545869236</v>
      </c>
      <c r="P146" s="53">
        <v>4.991127757129383</v>
      </c>
      <c r="Q146" s="53">
        <v>3.0336889656901773</v>
      </c>
      <c r="R146" s="53">
        <v>15.862871725023691</v>
      </c>
      <c r="S146" s="53">
        <v>29.62693857973567</v>
      </c>
      <c r="T146" s="53">
        <v>41.96151633906558</v>
      </c>
      <c r="U146" s="53">
        <v>4.423459324094994</v>
      </c>
      <c r="V146" s="54">
        <v>159.6696102685038</v>
      </c>
      <c r="W146" s="55">
        <v>330.34089407816185</v>
      </c>
      <c r="X146" s="56">
        <v>35.9770435054628</v>
      </c>
      <c r="Y146" s="55">
        <v>399.8943275551591</v>
      </c>
    </row>
    <row r="147" spans="1:25" ht="15">
      <c r="A147" s="45">
        <v>2019</v>
      </c>
      <c r="B147" s="37">
        <v>5</v>
      </c>
      <c r="C147" s="37" t="s">
        <v>46</v>
      </c>
      <c r="D147" s="37" t="s">
        <v>47</v>
      </c>
      <c r="E147" s="37" t="s">
        <v>208</v>
      </c>
      <c r="F147" s="37" t="s">
        <v>48</v>
      </c>
      <c r="G147" s="38" t="s">
        <v>49</v>
      </c>
      <c r="H147" s="52">
        <v>5.761716716592042</v>
      </c>
      <c r="I147" s="53">
        <v>0.15525428327181895</v>
      </c>
      <c r="J147" s="54">
        <v>5.916970999863861</v>
      </c>
      <c r="K147" s="52">
        <v>0.9791660784817916</v>
      </c>
      <c r="L147" s="53">
        <v>3.2887658977129144</v>
      </c>
      <c r="M147" s="54">
        <v>4.267931976194706</v>
      </c>
      <c r="N147" s="52">
        <v>2.551907344027001</v>
      </c>
      <c r="O147" s="53">
        <v>5.6185808080249116</v>
      </c>
      <c r="P147" s="53">
        <v>1.2695314649245608</v>
      </c>
      <c r="Q147" s="53">
        <v>1.0103289509983735</v>
      </c>
      <c r="R147" s="53">
        <v>5.9172758487642305</v>
      </c>
      <c r="S147" s="53">
        <v>5.131592621330427</v>
      </c>
      <c r="T147" s="53">
        <v>11.098961492657232</v>
      </c>
      <c r="U147" s="53">
        <v>1.4432016275859478</v>
      </c>
      <c r="V147" s="54">
        <v>34.041380158312684</v>
      </c>
      <c r="W147" s="55">
        <v>44.22628313437126</v>
      </c>
      <c r="X147" s="56">
        <v>4.4530479303739865</v>
      </c>
      <c r="Y147" s="55">
        <v>49.49680088274613</v>
      </c>
    </row>
    <row r="148" spans="1:25" ht="15">
      <c r="A148" s="45">
        <v>2019</v>
      </c>
      <c r="B148" s="37">
        <v>5</v>
      </c>
      <c r="C148" s="37" t="s">
        <v>46</v>
      </c>
      <c r="D148" s="37" t="s">
        <v>47</v>
      </c>
      <c r="E148" s="37" t="s">
        <v>209</v>
      </c>
      <c r="F148" s="37" t="s">
        <v>48</v>
      </c>
      <c r="G148" s="38" t="s">
        <v>50</v>
      </c>
      <c r="H148" s="52">
        <v>17.376283242658737</v>
      </c>
      <c r="I148" s="53">
        <v>0</v>
      </c>
      <c r="J148" s="54">
        <v>17.376283242658737</v>
      </c>
      <c r="K148" s="52">
        <v>1.2892973800787508</v>
      </c>
      <c r="L148" s="53">
        <v>7.10904482577821</v>
      </c>
      <c r="M148" s="54">
        <v>8.398342205856961</v>
      </c>
      <c r="N148" s="52">
        <v>2.4783150659566378</v>
      </c>
      <c r="O148" s="53">
        <v>17.159155477158446</v>
      </c>
      <c r="P148" s="53">
        <v>2.070486330882534</v>
      </c>
      <c r="Q148" s="53">
        <v>1.4678900157830999</v>
      </c>
      <c r="R148" s="53">
        <v>9.87891049274467</v>
      </c>
      <c r="S148" s="53">
        <v>8.159546370394551</v>
      </c>
      <c r="T148" s="53">
        <v>16.057632501148415</v>
      </c>
      <c r="U148" s="53">
        <v>2.9730103764227445</v>
      </c>
      <c r="V148" s="54">
        <v>60.24494663049111</v>
      </c>
      <c r="W148" s="55">
        <v>86.01957207900679</v>
      </c>
      <c r="X148" s="56">
        <v>8.71429038139687</v>
      </c>
      <c r="Y148" s="55">
        <v>96.86163393798434</v>
      </c>
    </row>
    <row r="149" spans="1:25" ht="15">
      <c r="A149" s="45">
        <v>2019</v>
      </c>
      <c r="B149" s="37">
        <v>5</v>
      </c>
      <c r="C149" s="37" t="s">
        <v>46</v>
      </c>
      <c r="D149" s="37" t="s">
        <v>51</v>
      </c>
      <c r="E149" s="37" t="s">
        <v>210</v>
      </c>
      <c r="F149" s="37" t="s">
        <v>48</v>
      </c>
      <c r="G149" s="38" t="s">
        <v>52</v>
      </c>
      <c r="H149" s="52">
        <v>25.979433975961946</v>
      </c>
      <c r="I149" s="53">
        <v>47.64714442092881</v>
      </c>
      <c r="J149" s="54">
        <v>73.62657839689075</v>
      </c>
      <c r="K149" s="52">
        <v>41.62711806277312</v>
      </c>
      <c r="L149" s="53">
        <v>18.81022353785066</v>
      </c>
      <c r="M149" s="54">
        <v>60.43734160062378</v>
      </c>
      <c r="N149" s="52">
        <v>38.056136327908234</v>
      </c>
      <c r="O149" s="53">
        <v>135.76434504223425</v>
      </c>
      <c r="P149" s="53">
        <v>14.942228613079998</v>
      </c>
      <c r="Q149" s="53">
        <v>20.906468608889927</v>
      </c>
      <c r="R149" s="53">
        <v>44.90302802388821</v>
      </c>
      <c r="S149" s="53">
        <v>61.03410652533606</v>
      </c>
      <c r="T149" s="53">
        <v>74.5764515061834</v>
      </c>
      <c r="U149" s="53">
        <v>17.941975569680746</v>
      </c>
      <c r="V149" s="54">
        <v>408.12474021720084</v>
      </c>
      <c r="W149" s="55">
        <v>542.1886602147154</v>
      </c>
      <c r="X149" s="56">
        <v>55.50843343565857</v>
      </c>
      <c r="Y149" s="55">
        <v>616.9908622972191</v>
      </c>
    </row>
    <row r="150" spans="1:25" ht="15">
      <c r="A150" s="45">
        <v>2019</v>
      </c>
      <c r="B150" s="37">
        <v>5</v>
      </c>
      <c r="C150" s="37" t="s">
        <v>46</v>
      </c>
      <c r="D150" s="37" t="s">
        <v>51</v>
      </c>
      <c r="E150" s="37" t="s">
        <v>211</v>
      </c>
      <c r="F150" s="37" t="s">
        <v>48</v>
      </c>
      <c r="G150" s="38" t="s">
        <v>53</v>
      </c>
      <c r="H150" s="52">
        <v>7.87603519763119</v>
      </c>
      <c r="I150" s="53">
        <v>83.90518308447312</v>
      </c>
      <c r="J150" s="54">
        <v>91.78121828210432</v>
      </c>
      <c r="K150" s="52">
        <v>48.51926987746658</v>
      </c>
      <c r="L150" s="53">
        <v>9.756996503056527</v>
      </c>
      <c r="M150" s="54">
        <v>58.276266380523104</v>
      </c>
      <c r="N150" s="52">
        <v>48.73713068059448</v>
      </c>
      <c r="O150" s="53">
        <v>32.36864659271905</v>
      </c>
      <c r="P150" s="53">
        <v>7.129443978192985</v>
      </c>
      <c r="Q150" s="53">
        <v>3.228660082355692</v>
      </c>
      <c r="R150" s="53">
        <v>27.871968485919275</v>
      </c>
      <c r="S150" s="53">
        <v>46.39358749458538</v>
      </c>
      <c r="T150" s="53">
        <v>55.225637923612844</v>
      </c>
      <c r="U150" s="53">
        <v>14.049580323426335</v>
      </c>
      <c r="V150" s="54">
        <v>235.00465556140605</v>
      </c>
      <c r="W150" s="55">
        <v>385.06214022403344</v>
      </c>
      <c r="X150" s="56">
        <v>40.24593618768109</v>
      </c>
      <c r="Y150" s="55">
        <v>447.3441901200914</v>
      </c>
    </row>
    <row r="151" spans="1:25" ht="15">
      <c r="A151" s="45">
        <v>2019</v>
      </c>
      <c r="B151" s="37">
        <v>5</v>
      </c>
      <c r="C151" s="37" t="s">
        <v>46</v>
      </c>
      <c r="D151" s="37" t="s">
        <v>51</v>
      </c>
      <c r="E151" s="37" t="s">
        <v>212</v>
      </c>
      <c r="F151" s="37" t="s">
        <v>48</v>
      </c>
      <c r="G151" s="38" t="s">
        <v>54</v>
      </c>
      <c r="H151" s="52">
        <v>9.995882395175407</v>
      </c>
      <c r="I151" s="53">
        <v>5.268056761414259</v>
      </c>
      <c r="J151" s="54">
        <v>15.263939156589666</v>
      </c>
      <c r="K151" s="52">
        <v>17.258079917630248</v>
      </c>
      <c r="L151" s="53">
        <v>8.929730882505918</v>
      </c>
      <c r="M151" s="54">
        <v>26.187810800136166</v>
      </c>
      <c r="N151" s="52">
        <v>11.665905213758263</v>
      </c>
      <c r="O151" s="53">
        <v>51.703864142474146</v>
      </c>
      <c r="P151" s="53">
        <v>4.324934196647478</v>
      </c>
      <c r="Q151" s="53">
        <v>1.4258176777592366</v>
      </c>
      <c r="R151" s="53">
        <v>13.012933209716575</v>
      </c>
      <c r="S151" s="53">
        <v>15.563692315836281</v>
      </c>
      <c r="T151" s="53">
        <v>20.93914391887029</v>
      </c>
      <c r="U151" s="53">
        <v>4.293738793310932</v>
      </c>
      <c r="V151" s="54">
        <v>122.9300294683732</v>
      </c>
      <c r="W151" s="55">
        <v>164.38177942509904</v>
      </c>
      <c r="X151" s="56">
        <v>16.66326991366062</v>
      </c>
      <c r="Y151" s="55">
        <v>185.2166351917954</v>
      </c>
    </row>
    <row r="152" spans="1:25" ht="15">
      <c r="A152" s="45">
        <v>2019</v>
      </c>
      <c r="B152" s="37">
        <v>5</v>
      </c>
      <c r="C152" s="37" t="s">
        <v>46</v>
      </c>
      <c r="D152" s="37" t="s">
        <v>51</v>
      </c>
      <c r="E152" s="37" t="s">
        <v>213</v>
      </c>
      <c r="F152" s="37" t="s">
        <v>48</v>
      </c>
      <c r="G152" s="38" t="s">
        <v>55</v>
      </c>
      <c r="H152" s="52">
        <v>25.770419866828426</v>
      </c>
      <c r="I152" s="53">
        <v>498.91911824246733</v>
      </c>
      <c r="J152" s="54">
        <v>524.6895381092958</v>
      </c>
      <c r="K152" s="52">
        <v>4.744083320592587</v>
      </c>
      <c r="L152" s="53">
        <v>15.919205316378333</v>
      </c>
      <c r="M152" s="54">
        <v>20.66328863697092</v>
      </c>
      <c r="N152" s="52">
        <v>12.794794059051286</v>
      </c>
      <c r="O152" s="53">
        <v>19.681287713253738</v>
      </c>
      <c r="P152" s="53">
        <v>3.562787939626518</v>
      </c>
      <c r="Q152" s="53">
        <v>1.4502870725429562</v>
      </c>
      <c r="R152" s="53">
        <v>11.846920974476172</v>
      </c>
      <c r="S152" s="53">
        <v>49.851630426211244</v>
      </c>
      <c r="T152" s="53">
        <v>23.916539562842416</v>
      </c>
      <c r="U152" s="53">
        <v>6.240109800125706</v>
      </c>
      <c r="V152" s="54">
        <v>129.34435754813003</v>
      </c>
      <c r="W152" s="55">
        <v>674.6971842943967</v>
      </c>
      <c r="X152" s="56">
        <v>78.23758799713887</v>
      </c>
      <c r="Y152" s="55">
        <v>869.6314474818289</v>
      </c>
    </row>
    <row r="153" spans="1:25" ht="15">
      <c r="A153" s="45">
        <v>2019</v>
      </c>
      <c r="B153" s="37">
        <v>5</v>
      </c>
      <c r="C153" s="37" t="s">
        <v>56</v>
      </c>
      <c r="D153" s="37" t="s">
        <v>57</v>
      </c>
      <c r="E153" s="37" t="s">
        <v>214</v>
      </c>
      <c r="F153" s="37" t="s">
        <v>58</v>
      </c>
      <c r="G153" s="38" t="s">
        <v>59</v>
      </c>
      <c r="H153" s="52">
        <v>30.56026620932186</v>
      </c>
      <c r="I153" s="53">
        <v>13.087849021371554</v>
      </c>
      <c r="J153" s="54">
        <v>43.64811523069341</v>
      </c>
      <c r="K153" s="52">
        <v>14.825881229446079</v>
      </c>
      <c r="L153" s="53">
        <v>44.00280980376786</v>
      </c>
      <c r="M153" s="54">
        <v>58.82869103321394</v>
      </c>
      <c r="N153" s="52">
        <v>335.807810895709</v>
      </c>
      <c r="O153" s="53">
        <v>38.70438171499436</v>
      </c>
      <c r="P153" s="53">
        <v>6.765603972290357</v>
      </c>
      <c r="Q153" s="53">
        <v>3.745079769409968</v>
      </c>
      <c r="R153" s="53">
        <v>30.143196528811295</v>
      </c>
      <c r="S153" s="53">
        <v>48.52766774768206</v>
      </c>
      <c r="T153" s="53">
        <v>57.56404487633028</v>
      </c>
      <c r="U153" s="53">
        <v>9.971511537006245</v>
      </c>
      <c r="V153" s="54">
        <v>531.2292970422336</v>
      </c>
      <c r="W153" s="55">
        <v>633.706103306141</v>
      </c>
      <c r="X153" s="56">
        <v>66.63696326277096</v>
      </c>
      <c r="Y153" s="55">
        <v>740.6873968987769</v>
      </c>
    </row>
    <row r="154" spans="1:25" ht="15">
      <c r="A154" s="45">
        <v>2019</v>
      </c>
      <c r="B154" s="37">
        <v>5</v>
      </c>
      <c r="C154" s="37" t="s">
        <v>56</v>
      </c>
      <c r="D154" s="37" t="s">
        <v>60</v>
      </c>
      <c r="E154" s="37" t="s">
        <v>215</v>
      </c>
      <c r="F154" s="37" t="s">
        <v>58</v>
      </c>
      <c r="G154" s="38" t="s">
        <v>61</v>
      </c>
      <c r="H154" s="52">
        <v>10.695925037786198</v>
      </c>
      <c r="I154" s="53">
        <v>0.9498728369646031</v>
      </c>
      <c r="J154" s="54">
        <v>11.645797874750802</v>
      </c>
      <c r="K154" s="52">
        <v>0.9122050571855513</v>
      </c>
      <c r="L154" s="53">
        <v>11.221842040261938</v>
      </c>
      <c r="M154" s="54">
        <v>12.134047097447489</v>
      </c>
      <c r="N154" s="52">
        <v>64.45250473929616</v>
      </c>
      <c r="O154" s="53">
        <v>8.707537051330299</v>
      </c>
      <c r="P154" s="53">
        <v>1.6202788730094286</v>
      </c>
      <c r="Q154" s="53">
        <v>0.802658201811883</v>
      </c>
      <c r="R154" s="53">
        <v>6.276551774342586</v>
      </c>
      <c r="S154" s="53">
        <v>9.58853782956961</v>
      </c>
      <c r="T154" s="53">
        <v>13.137566237699739</v>
      </c>
      <c r="U154" s="53">
        <v>2.1528440501188606</v>
      </c>
      <c r="V154" s="54">
        <v>106.73847875717856</v>
      </c>
      <c r="W154" s="55">
        <v>130.51832372937685</v>
      </c>
      <c r="X154" s="56">
        <v>13.680901526330736</v>
      </c>
      <c r="Y154" s="55">
        <v>152.06682387932472</v>
      </c>
    </row>
    <row r="155" spans="1:25" ht="15">
      <c r="A155" s="45">
        <v>2019</v>
      </c>
      <c r="B155" s="37">
        <v>5</v>
      </c>
      <c r="C155" s="37" t="s">
        <v>56</v>
      </c>
      <c r="D155" s="37" t="s">
        <v>47</v>
      </c>
      <c r="E155" s="37" t="s">
        <v>216</v>
      </c>
      <c r="F155" s="37" t="s">
        <v>58</v>
      </c>
      <c r="G155" s="38" t="s">
        <v>62</v>
      </c>
      <c r="H155" s="52">
        <v>3.5191679705286854</v>
      </c>
      <c r="I155" s="53">
        <v>0.04255383839392026</v>
      </c>
      <c r="J155" s="54">
        <v>3.5617218089226057</v>
      </c>
      <c r="K155" s="52">
        <v>5.551074555183962</v>
      </c>
      <c r="L155" s="53">
        <v>5.126136033227926</v>
      </c>
      <c r="M155" s="54">
        <v>10.677210588411889</v>
      </c>
      <c r="N155" s="52">
        <v>9.024361931419195</v>
      </c>
      <c r="O155" s="53">
        <v>22.186513300149215</v>
      </c>
      <c r="P155" s="53">
        <v>3.962792444888965</v>
      </c>
      <c r="Q155" s="53">
        <v>2.947207275906111</v>
      </c>
      <c r="R155" s="53">
        <v>13.331818398811587</v>
      </c>
      <c r="S155" s="53">
        <v>11.423760765576544</v>
      </c>
      <c r="T155" s="53">
        <v>18.591921438038224</v>
      </c>
      <c r="U155" s="53">
        <v>4.655024826041859</v>
      </c>
      <c r="V155" s="54">
        <v>86.12340038083168</v>
      </c>
      <c r="W155" s="55">
        <v>100.36233277816618</v>
      </c>
      <c r="X155" s="56">
        <v>10.071263049619098</v>
      </c>
      <c r="Y155" s="55">
        <v>111.94474108748052</v>
      </c>
    </row>
    <row r="156" spans="1:25" ht="15">
      <c r="A156" s="45">
        <v>2019</v>
      </c>
      <c r="B156" s="37">
        <v>5</v>
      </c>
      <c r="C156" s="37" t="s">
        <v>56</v>
      </c>
      <c r="D156" s="37" t="s">
        <v>63</v>
      </c>
      <c r="E156" s="37" t="s">
        <v>217</v>
      </c>
      <c r="F156" s="37" t="s">
        <v>58</v>
      </c>
      <c r="G156" s="38" t="s">
        <v>64</v>
      </c>
      <c r="H156" s="52">
        <v>52.76582810737759</v>
      </c>
      <c r="I156" s="53">
        <v>324.5513269952479</v>
      </c>
      <c r="J156" s="54">
        <v>377.3171551026255</v>
      </c>
      <c r="K156" s="52">
        <v>12.896930658818325</v>
      </c>
      <c r="L156" s="53">
        <v>8.900296732787776</v>
      </c>
      <c r="M156" s="54">
        <v>21.7972273916061</v>
      </c>
      <c r="N156" s="52">
        <v>11.962580438412319</v>
      </c>
      <c r="O156" s="53">
        <v>45.42419123412366</v>
      </c>
      <c r="P156" s="53">
        <v>6.165931126417014</v>
      </c>
      <c r="Q156" s="53">
        <v>3.517443466066181</v>
      </c>
      <c r="R156" s="53">
        <v>23.101957234650197</v>
      </c>
      <c r="S156" s="53">
        <v>45.29054670420522</v>
      </c>
      <c r="T156" s="53">
        <v>36.419857103744505</v>
      </c>
      <c r="U156" s="53">
        <v>10.519917241613737</v>
      </c>
      <c r="V156" s="54">
        <v>182.40242454923285</v>
      </c>
      <c r="W156" s="55">
        <v>581.5168070434645</v>
      </c>
      <c r="X156" s="56">
        <v>65.45720033683267</v>
      </c>
      <c r="Y156" s="55">
        <v>727.5740570258625</v>
      </c>
    </row>
    <row r="157" spans="1:25" ht="15">
      <c r="A157" s="45">
        <v>2019</v>
      </c>
      <c r="B157" s="37">
        <v>5</v>
      </c>
      <c r="C157" s="37" t="s">
        <v>56</v>
      </c>
      <c r="D157" s="37" t="s">
        <v>47</v>
      </c>
      <c r="E157" s="37" t="s">
        <v>218</v>
      </c>
      <c r="F157" s="37" t="s">
        <v>58</v>
      </c>
      <c r="G157" s="38" t="s">
        <v>65</v>
      </c>
      <c r="H157" s="52">
        <v>22.404077381345406</v>
      </c>
      <c r="I157" s="53">
        <v>0.4896595489748465</v>
      </c>
      <c r="J157" s="54">
        <v>22.89373693032025</v>
      </c>
      <c r="K157" s="52">
        <v>4.48375636999499</v>
      </c>
      <c r="L157" s="53">
        <v>14.546918104309169</v>
      </c>
      <c r="M157" s="54">
        <v>19.03067447430416</v>
      </c>
      <c r="N157" s="52">
        <v>16.40567769193668</v>
      </c>
      <c r="O157" s="53">
        <v>24.9642240955024</v>
      </c>
      <c r="P157" s="53">
        <v>5.339012281230085</v>
      </c>
      <c r="Q157" s="53">
        <v>2.6797488534674763</v>
      </c>
      <c r="R157" s="53">
        <v>21.70608702803296</v>
      </c>
      <c r="S157" s="53">
        <v>16.208358816551698</v>
      </c>
      <c r="T157" s="53">
        <v>31.222078145552175</v>
      </c>
      <c r="U157" s="53">
        <v>5.710396453256216</v>
      </c>
      <c r="V157" s="54">
        <v>124.23558336552966</v>
      </c>
      <c r="W157" s="55">
        <v>166.15999477015407</v>
      </c>
      <c r="X157" s="56">
        <v>16.791671516323603</v>
      </c>
      <c r="Y157" s="55">
        <v>186.643852915417</v>
      </c>
    </row>
    <row r="158" spans="1:25" ht="15">
      <c r="A158" s="45">
        <v>2019</v>
      </c>
      <c r="B158" s="37">
        <v>5</v>
      </c>
      <c r="C158" s="37" t="s">
        <v>56</v>
      </c>
      <c r="D158" s="37" t="s">
        <v>47</v>
      </c>
      <c r="E158" s="37" t="s">
        <v>219</v>
      </c>
      <c r="F158" s="37" t="s">
        <v>58</v>
      </c>
      <c r="G158" s="38" t="s">
        <v>66</v>
      </c>
      <c r="H158" s="52">
        <v>43.01624154163738</v>
      </c>
      <c r="I158" s="53">
        <v>15.190428322245303</v>
      </c>
      <c r="J158" s="54">
        <v>58.20666986388268</v>
      </c>
      <c r="K158" s="52">
        <v>6.532786303696443</v>
      </c>
      <c r="L158" s="53">
        <v>5.8967427333877565</v>
      </c>
      <c r="M158" s="54">
        <v>12.4295290370842</v>
      </c>
      <c r="N158" s="52">
        <v>22.002307506407654</v>
      </c>
      <c r="O158" s="53">
        <v>10.790849102928089</v>
      </c>
      <c r="P158" s="53">
        <v>1.7278638211088884</v>
      </c>
      <c r="Q158" s="53">
        <v>0.7427550731833025</v>
      </c>
      <c r="R158" s="53">
        <v>10.114291831831606</v>
      </c>
      <c r="S158" s="53">
        <v>9.608750365402717</v>
      </c>
      <c r="T158" s="53">
        <v>14.795973458219057</v>
      </c>
      <c r="U158" s="53">
        <v>2.580080773210566</v>
      </c>
      <c r="V158" s="54">
        <v>72.36287193229188</v>
      </c>
      <c r="W158" s="55">
        <v>142.99907083325877</v>
      </c>
      <c r="X158" s="56">
        <v>15.069637688939704</v>
      </c>
      <c r="Y158" s="55">
        <v>167.5029969433173</v>
      </c>
    </row>
    <row r="159" spans="1:25" ht="15">
      <c r="A159" s="45">
        <v>2019</v>
      </c>
      <c r="B159" s="37">
        <v>5</v>
      </c>
      <c r="C159" s="37" t="s">
        <v>56</v>
      </c>
      <c r="D159" s="37" t="s">
        <v>63</v>
      </c>
      <c r="E159" s="37" t="s">
        <v>220</v>
      </c>
      <c r="F159" s="37" t="s">
        <v>58</v>
      </c>
      <c r="G159" s="38" t="s">
        <v>67</v>
      </c>
      <c r="H159" s="52">
        <v>24.36949890306933</v>
      </c>
      <c r="I159" s="53">
        <v>386.27662272227104</v>
      </c>
      <c r="J159" s="54">
        <v>410.64612162534036</v>
      </c>
      <c r="K159" s="52">
        <v>24.818721255423394</v>
      </c>
      <c r="L159" s="53">
        <v>7.714177751700369</v>
      </c>
      <c r="M159" s="54">
        <v>32.53289900712376</v>
      </c>
      <c r="N159" s="52">
        <v>22.34672447438118</v>
      </c>
      <c r="O159" s="53">
        <v>79.52145287606486</v>
      </c>
      <c r="P159" s="53">
        <v>14.563031378760781</v>
      </c>
      <c r="Q159" s="53">
        <v>7.740813214634482</v>
      </c>
      <c r="R159" s="53">
        <v>34.78732105233356</v>
      </c>
      <c r="S159" s="53">
        <v>69.5059537511793</v>
      </c>
      <c r="T159" s="53">
        <v>50.34742406447573</v>
      </c>
      <c r="U159" s="53">
        <v>17.425304244595953</v>
      </c>
      <c r="V159" s="54">
        <v>296.23802505642584</v>
      </c>
      <c r="W159" s="55">
        <v>739.41704568889</v>
      </c>
      <c r="X159" s="56">
        <v>82.37630432607176</v>
      </c>
      <c r="Y159" s="55">
        <v>915.6343565652555</v>
      </c>
    </row>
    <row r="160" spans="1:25" ht="15">
      <c r="A160" s="45">
        <v>2019</v>
      </c>
      <c r="B160" s="37">
        <v>5</v>
      </c>
      <c r="C160" s="37" t="s">
        <v>56</v>
      </c>
      <c r="D160" s="37" t="s">
        <v>57</v>
      </c>
      <c r="E160" s="37" t="s">
        <v>221</v>
      </c>
      <c r="F160" s="37" t="s">
        <v>58</v>
      </c>
      <c r="G160" s="38" t="s">
        <v>68</v>
      </c>
      <c r="H160" s="52">
        <v>12.343422884923214</v>
      </c>
      <c r="I160" s="53">
        <v>1.0168327199387728</v>
      </c>
      <c r="J160" s="54">
        <v>13.360255604861987</v>
      </c>
      <c r="K160" s="52">
        <v>0.24847922319365634</v>
      </c>
      <c r="L160" s="53">
        <v>11.23674036975811</v>
      </c>
      <c r="M160" s="54">
        <v>11.485219592951767</v>
      </c>
      <c r="N160" s="52">
        <v>4.139760359277305</v>
      </c>
      <c r="O160" s="53">
        <v>18.8828088617555</v>
      </c>
      <c r="P160" s="53">
        <v>3.9745878779609987</v>
      </c>
      <c r="Q160" s="53">
        <v>3.4483378724116096</v>
      </c>
      <c r="R160" s="53">
        <v>15.876410067716114</v>
      </c>
      <c r="S160" s="53">
        <v>10.411158455503088</v>
      </c>
      <c r="T160" s="53">
        <v>21.415892574341008</v>
      </c>
      <c r="U160" s="53">
        <v>6.090270806803714</v>
      </c>
      <c r="V160" s="54">
        <v>84.23922687576933</v>
      </c>
      <c r="W160" s="55">
        <v>109.08470207358309</v>
      </c>
      <c r="X160" s="56">
        <v>10.950408832171489</v>
      </c>
      <c r="Y160" s="55">
        <v>121.71667897951579</v>
      </c>
    </row>
    <row r="161" spans="1:25" ht="15">
      <c r="A161" s="45">
        <v>2019</v>
      </c>
      <c r="B161" s="37">
        <v>5</v>
      </c>
      <c r="C161" s="37" t="s">
        <v>56</v>
      </c>
      <c r="D161" s="37" t="s">
        <v>57</v>
      </c>
      <c r="E161" s="37" t="s">
        <v>222</v>
      </c>
      <c r="F161" s="37" t="s">
        <v>58</v>
      </c>
      <c r="G161" s="38" t="s">
        <v>69</v>
      </c>
      <c r="H161" s="52">
        <v>10.983729635582844</v>
      </c>
      <c r="I161" s="53">
        <v>0.718630162002296</v>
      </c>
      <c r="J161" s="54">
        <v>11.702359797585139</v>
      </c>
      <c r="K161" s="52">
        <v>1.5149308061352342</v>
      </c>
      <c r="L161" s="53">
        <v>4.132844783832726</v>
      </c>
      <c r="M161" s="54">
        <v>5.64777558996796</v>
      </c>
      <c r="N161" s="52">
        <v>3.3966478940553455</v>
      </c>
      <c r="O161" s="53">
        <v>8.223992738414177</v>
      </c>
      <c r="P161" s="53">
        <v>1.9299173574181605</v>
      </c>
      <c r="Q161" s="53">
        <v>1.0484450431620658</v>
      </c>
      <c r="R161" s="53">
        <v>7.829489167248274</v>
      </c>
      <c r="S161" s="53">
        <v>6.591944051312182</v>
      </c>
      <c r="T161" s="53">
        <v>14.467942412741635</v>
      </c>
      <c r="U161" s="53">
        <v>3.1671772061151144</v>
      </c>
      <c r="V161" s="54">
        <v>46.655555870466955</v>
      </c>
      <c r="W161" s="55">
        <v>64.00569125802005</v>
      </c>
      <c r="X161" s="56">
        <v>6.478411170470516</v>
      </c>
      <c r="Y161" s="55">
        <v>72.00924715008404</v>
      </c>
    </row>
    <row r="162" spans="1:25" ht="15">
      <c r="A162" s="45">
        <v>2019</v>
      </c>
      <c r="B162" s="37">
        <v>5</v>
      </c>
      <c r="C162" s="37" t="s">
        <v>56</v>
      </c>
      <c r="D162" s="37" t="s">
        <v>57</v>
      </c>
      <c r="E162" s="37" t="s">
        <v>223</v>
      </c>
      <c r="F162" s="37" t="s">
        <v>58</v>
      </c>
      <c r="G162" s="38" t="s">
        <v>70</v>
      </c>
      <c r="H162" s="52">
        <v>37.012526783076424</v>
      </c>
      <c r="I162" s="53">
        <v>0.7686044682398192</v>
      </c>
      <c r="J162" s="54">
        <v>37.781131251316246</v>
      </c>
      <c r="K162" s="52">
        <v>3.9849185128564786</v>
      </c>
      <c r="L162" s="53">
        <v>18.60259472761498</v>
      </c>
      <c r="M162" s="54">
        <v>22.58751324047146</v>
      </c>
      <c r="N162" s="52">
        <v>4.811760773123484</v>
      </c>
      <c r="O162" s="53">
        <v>23.392922367400793</v>
      </c>
      <c r="P162" s="53">
        <v>4.996025212903808</v>
      </c>
      <c r="Q162" s="53">
        <v>2.9779683925123934</v>
      </c>
      <c r="R162" s="53">
        <v>22.89311831214704</v>
      </c>
      <c r="S162" s="53">
        <v>17.31568032561172</v>
      </c>
      <c r="T162" s="53">
        <v>47.22803627640472</v>
      </c>
      <c r="U162" s="53">
        <v>10.866230973455535</v>
      </c>
      <c r="V162" s="54">
        <v>134.4817426335595</v>
      </c>
      <c r="W162" s="55">
        <v>194.8503871253472</v>
      </c>
      <c r="X162" s="56">
        <v>19.613388219595628</v>
      </c>
      <c r="Y162" s="55">
        <v>218.00797868219706</v>
      </c>
    </row>
    <row r="163" spans="1:25" ht="15">
      <c r="A163" s="45">
        <v>2019</v>
      </c>
      <c r="B163" s="37">
        <v>5</v>
      </c>
      <c r="C163" s="37" t="s">
        <v>71</v>
      </c>
      <c r="D163" s="37" t="s">
        <v>72</v>
      </c>
      <c r="E163" s="37" t="s">
        <v>224</v>
      </c>
      <c r="F163" s="37" t="s">
        <v>73</v>
      </c>
      <c r="G163" s="38" t="s">
        <v>74</v>
      </c>
      <c r="H163" s="52">
        <v>23.567872771893995</v>
      </c>
      <c r="I163" s="53">
        <v>0</v>
      </c>
      <c r="J163" s="54">
        <v>23.567872771893995</v>
      </c>
      <c r="K163" s="52">
        <v>0.6585956604886447</v>
      </c>
      <c r="L163" s="53">
        <v>18.328281145917867</v>
      </c>
      <c r="M163" s="54">
        <v>18.98687680640651</v>
      </c>
      <c r="N163" s="52">
        <v>4.675834153468739</v>
      </c>
      <c r="O163" s="53">
        <v>15.425259422919591</v>
      </c>
      <c r="P163" s="53">
        <v>3.3356995344989557</v>
      </c>
      <c r="Q163" s="53">
        <v>2.0243725334223575</v>
      </c>
      <c r="R163" s="53">
        <v>12.665861220044574</v>
      </c>
      <c r="S163" s="53">
        <v>8.835903597788727</v>
      </c>
      <c r="T163" s="53">
        <v>20.62745253045776</v>
      </c>
      <c r="U163" s="53">
        <v>3.003979748971544</v>
      </c>
      <c r="V163" s="54">
        <v>70.59436274157225</v>
      </c>
      <c r="W163" s="55">
        <v>113.14911231987276</v>
      </c>
      <c r="X163" s="56">
        <v>11.380416139699108</v>
      </c>
      <c r="Y163" s="55">
        <v>126.49632510055798</v>
      </c>
    </row>
    <row r="164" spans="1:25" ht="15">
      <c r="A164" s="45">
        <v>2019</v>
      </c>
      <c r="B164" s="37">
        <v>5</v>
      </c>
      <c r="C164" s="37" t="s">
        <v>71</v>
      </c>
      <c r="D164" s="37" t="s">
        <v>75</v>
      </c>
      <c r="E164" s="37" t="s">
        <v>225</v>
      </c>
      <c r="F164" s="37" t="s">
        <v>73</v>
      </c>
      <c r="G164" s="38" t="s">
        <v>76</v>
      </c>
      <c r="H164" s="52">
        <v>17.829246476597383</v>
      </c>
      <c r="I164" s="53">
        <v>0.19826896933096239</v>
      </c>
      <c r="J164" s="54">
        <v>18.027515445928344</v>
      </c>
      <c r="K164" s="52">
        <v>2.0940978743464407</v>
      </c>
      <c r="L164" s="53">
        <v>4.156039510564621</v>
      </c>
      <c r="M164" s="54">
        <v>6.250137384911062</v>
      </c>
      <c r="N164" s="52">
        <v>1.8660318436355563</v>
      </c>
      <c r="O164" s="53">
        <v>5.318222038293929</v>
      </c>
      <c r="P164" s="53">
        <v>1.0356863449088225</v>
      </c>
      <c r="Q164" s="53">
        <v>0.33710592495855163</v>
      </c>
      <c r="R164" s="53">
        <v>4.800280260220416</v>
      </c>
      <c r="S164" s="53">
        <v>5.418170326076167</v>
      </c>
      <c r="T164" s="53">
        <v>22.482938836487822</v>
      </c>
      <c r="U164" s="53">
        <v>1.3653431270235599</v>
      </c>
      <c r="V164" s="54">
        <v>42.62377870160483</v>
      </c>
      <c r="W164" s="55">
        <v>66.90143153244424</v>
      </c>
      <c r="X164" s="56">
        <v>6.8097633503965564</v>
      </c>
      <c r="Y164" s="55">
        <v>75.69231455598272</v>
      </c>
    </row>
    <row r="165" spans="1:25" ht="15">
      <c r="A165" s="45">
        <v>2019</v>
      </c>
      <c r="B165" s="37">
        <v>5</v>
      </c>
      <c r="C165" s="37" t="s">
        <v>71</v>
      </c>
      <c r="D165" s="37" t="s">
        <v>72</v>
      </c>
      <c r="E165" s="37" t="s">
        <v>226</v>
      </c>
      <c r="F165" s="37" t="s">
        <v>73</v>
      </c>
      <c r="G165" s="38" t="s">
        <v>77</v>
      </c>
      <c r="H165" s="52">
        <v>7.888447631073942</v>
      </c>
      <c r="I165" s="53">
        <v>0.5909869922675953</v>
      </c>
      <c r="J165" s="54">
        <v>8.479434623341538</v>
      </c>
      <c r="K165" s="52">
        <v>0.7932636656309688</v>
      </c>
      <c r="L165" s="53">
        <v>4.7653620549940365</v>
      </c>
      <c r="M165" s="54">
        <v>5.558625720625005</v>
      </c>
      <c r="N165" s="52">
        <v>1.7551319795187657</v>
      </c>
      <c r="O165" s="53">
        <v>4.851123054843044</v>
      </c>
      <c r="P165" s="53">
        <v>1.9938055374622512</v>
      </c>
      <c r="Q165" s="53">
        <v>0.9293072267127362</v>
      </c>
      <c r="R165" s="53">
        <v>8.806077104280684</v>
      </c>
      <c r="S165" s="53">
        <v>7.4896569260808095</v>
      </c>
      <c r="T165" s="53">
        <v>18.97976777338626</v>
      </c>
      <c r="U165" s="53">
        <v>2.1127967473687423</v>
      </c>
      <c r="V165" s="54">
        <v>46.91766634965329</v>
      </c>
      <c r="W165" s="55">
        <v>60.95572669361983</v>
      </c>
      <c r="X165" s="56">
        <v>6.119463627660938</v>
      </c>
      <c r="Y165" s="55">
        <v>68.01945038273786</v>
      </c>
    </row>
    <row r="166" spans="1:25" ht="15">
      <c r="A166" s="45">
        <v>2019</v>
      </c>
      <c r="B166" s="37">
        <v>5</v>
      </c>
      <c r="C166" s="37" t="s">
        <v>71</v>
      </c>
      <c r="D166" s="37" t="s">
        <v>72</v>
      </c>
      <c r="E166" s="37" t="s">
        <v>227</v>
      </c>
      <c r="F166" s="37" t="s">
        <v>73</v>
      </c>
      <c r="G166" s="38" t="s">
        <v>78</v>
      </c>
      <c r="H166" s="52">
        <v>4.408795136326405</v>
      </c>
      <c r="I166" s="53">
        <v>0</v>
      </c>
      <c r="J166" s="54">
        <v>4.408795136326405</v>
      </c>
      <c r="K166" s="52">
        <v>1.0856607629668407</v>
      </c>
      <c r="L166" s="53">
        <v>5.231147833829118</v>
      </c>
      <c r="M166" s="54">
        <v>6.316808596795958</v>
      </c>
      <c r="N166" s="52">
        <v>3.0989112938055507</v>
      </c>
      <c r="O166" s="53">
        <v>8.709551525244827</v>
      </c>
      <c r="P166" s="53">
        <v>2.490648541913502</v>
      </c>
      <c r="Q166" s="53">
        <v>1.4857352042736867</v>
      </c>
      <c r="R166" s="53">
        <v>9.406880228013605</v>
      </c>
      <c r="S166" s="53">
        <v>7.30308000393505</v>
      </c>
      <c r="T166" s="53">
        <v>16.683894363254105</v>
      </c>
      <c r="U166" s="53">
        <v>2.434858575631555</v>
      </c>
      <c r="V166" s="54">
        <v>51.61355973607188</v>
      </c>
      <c r="W166" s="55">
        <v>62.33916346919424</v>
      </c>
      <c r="X166" s="56">
        <v>6.232112863232535</v>
      </c>
      <c r="Y166" s="55">
        <v>69.27157592157027</v>
      </c>
    </row>
    <row r="167" spans="1:25" ht="15">
      <c r="A167" s="45">
        <v>2019</v>
      </c>
      <c r="B167" s="37">
        <v>5</v>
      </c>
      <c r="C167" s="37" t="s">
        <v>71</v>
      </c>
      <c r="D167" s="37" t="s">
        <v>60</v>
      </c>
      <c r="E167" s="37" t="s">
        <v>228</v>
      </c>
      <c r="F167" s="37" t="s">
        <v>73</v>
      </c>
      <c r="G167" s="38" t="s">
        <v>79</v>
      </c>
      <c r="H167" s="52">
        <v>5.4190689172331235</v>
      </c>
      <c r="I167" s="53">
        <v>0</v>
      </c>
      <c r="J167" s="54">
        <v>5.4190689172331235</v>
      </c>
      <c r="K167" s="52">
        <v>0.8733605572516139</v>
      </c>
      <c r="L167" s="53">
        <v>2.5443860624681975</v>
      </c>
      <c r="M167" s="54">
        <v>3.4177466197198116</v>
      </c>
      <c r="N167" s="52">
        <v>17.70675703435373</v>
      </c>
      <c r="O167" s="53">
        <v>1.2182496504868394</v>
      </c>
      <c r="P167" s="53">
        <v>0.37017495266549066</v>
      </c>
      <c r="Q167" s="53">
        <v>0.18681868712970623</v>
      </c>
      <c r="R167" s="53">
        <v>1.4694933214529364</v>
      </c>
      <c r="S167" s="53">
        <v>2.251148456931096</v>
      </c>
      <c r="T167" s="53">
        <v>2.7625872882257956</v>
      </c>
      <c r="U167" s="53">
        <v>0.3402309064760491</v>
      </c>
      <c r="V167" s="54">
        <v>26.30546029772164</v>
      </c>
      <c r="W167" s="55">
        <v>35.14227583467458</v>
      </c>
      <c r="X167" s="56">
        <v>3.697138947141094</v>
      </c>
      <c r="Y167" s="55">
        <v>41.09467343331902</v>
      </c>
    </row>
    <row r="168" spans="1:25" ht="15">
      <c r="A168" s="45">
        <v>2019</v>
      </c>
      <c r="B168" s="37">
        <v>5</v>
      </c>
      <c r="C168" s="37" t="s">
        <v>71</v>
      </c>
      <c r="D168" s="37" t="s">
        <v>75</v>
      </c>
      <c r="E168" s="37" t="s">
        <v>229</v>
      </c>
      <c r="F168" s="37" t="s">
        <v>73</v>
      </c>
      <c r="G168" s="38" t="s">
        <v>80</v>
      </c>
      <c r="H168" s="52">
        <v>128.17241432966495</v>
      </c>
      <c r="I168" s="53">
        <v>0</v>
      </c>
      <c r="J168" s="54">
        <v>128.17241432966495</v>
      </c>
      <c r="K168" s="52">
        <v>29.552841290988674</v>
      </c>
      <c r="L168" s="53">
        <v>15.608549336395498</v>
      </c>
      <c r="M168" s="54">
        <v>45.16139062738417</v>
      </c>
      <c r="N168" s="52">
        <v>21.300853756744683</v>
      </c>
      <c r="O168" s="53">
        <v>58.429749574658594</v>
      </c>
      <c r="P168" s="53">
        <v>7.620677538925196</v>
      </c>
      <c r="Q168" s="53">
        <v>9.408896080949905</v>
      </c>
      <c r="R168" s="53">
        <v>27.258486052730134</v>
      </c>
      <c r="S168" s="53">
        <v>24.08225035417067</v>
      </c>
      <c r="T168" s="53">
        <v>22.64976649990291</v>
      </c>
      <c r="U168" s="53">
        <v>7.606565759034814</v>
      </c>
      <c r="V168" s="54">
        <v>178.35724561711692</v>
      </c>
      <c r="W168" s="55">
        <v>351.69105057416607</v>
      </c>
      <c r="X168" s="56">
        <v>36.06296010768264</v>
      </c>
      <c r="Y168" s="55">
        <v>400.84931152077297</v>
      </c>
    </row>
    <row r="169" spans="1:25" ht="15">
      <c r="A169" s="45">
        <v>2019</v>
      </c>
      <c r="B169" s="37">
        <v>5</v>
      </c>
      <c r="C169" s="37" t="s">
        <v>71</v>
      </c>
      <c r="D169" s="37" t="s">
        <v>75</v>
      </c>
      <c r="E169" s="37" t="s">
        <v>230</v>
      </c>
      <c r="F169" s="37" t="s">
        <v>73</v>
      </c>
      <c r="G169" s="38" t="s">
        <v>81</v>
      </c>
      <c r="H169" s="52">
        <v>57.69839767254806</v>
      </c>
      <c r="I169" s="53">
        <v>0</v>
      </c>
      <c r="J169" s="54">
        <v>57.69839767254806</v>
      </c>
      <c r="K169" s="52">
        <v>124.77096227036198</v>
      </c>
      <c r="L169" s="53">
        <v>62.70795139637076</v>
      </c>
      <c r="M169" s="54">
        <v>187.47891366673275</v>
      </c>
      <c r="N169" s="52">
        <v>8.312937571404126</v>
      </c>
      <c r="O169" s="53">
        <v>27.60519929858269</v>
      </c>
      <c r="P169" s="53">
        <v>3.68139643716257</v>
      </c>
      <c r="Q169" s="53">
        <v>3.6540580671010003</v>
      </c>
      <c r="R169" s="53">
        <v>20.864559916469855</v>
      </c>
      <c r="S169" s="53">
        <v>17.93058015876278</v>
      </c>
      <c r="T169" s="53">
        <v>13.82470208603719</v>
      </c>
      <c r="U169" s="53">
        <v>4.346768292736372</v>
      </c>
      <c r="V169" s="54">
        <v>100.22020182825658</v>
      </c>
      <c r="W169" s="55">
        <v>345.3975131675374</v>
      </c>
      <c r="X169" s="56">
        <v>33.31247877620839</v>
      </c>
      <c r="Y169" s="55">
        <v>370.27699261672916</v>
      </c>
    </row>
    <row r="170" spans="1:25" ht="15">
      <c r="A170" s="45">
        <v>2019</v>
      </c>
      <c r="B170" s="37">
        <v>5</v>
      </c>
      <c r="C170" s="37" t="s">
        <v>71</v>
      </c>
      <c r="D170" s="37" t="s">
        <v>60</v>
      </c>
      <c r="E170" s="37" t="s">
        <v>231</v>
      </c>
      <c r="F170" s="37" t="s">
        <v>73</v>
      </c>
      <c r="G170" s="38" t="s">
        <v>82</v>
      </c>
      <c r="H170" s="52">
        <v>20.407202797795392</v>
      </c>
      <c r="I170" s="53">
        <v>0.7489873467415527</v>
      </c>
      <c r="J170" s="54">
        <v>21.156190144536946</v>
      </c>
      <c r="K170" s="52">
        <v>10.32268475777702</v>
      </c>
      <c r="L170" s="53">
        <v>16.928737333419758</v>
      </c>
      <c r="M170" s="54">
        <v>27.25142209119678</v>
      </c>
      <c r="N170" s="52">
        <v>21.900200584958053</v>
      </c>
      <c r="O170" s="53">
        <v>40.9368126814236</v>
      </c>
      <c r="P170" s="53">
        <v>10.752337754817326</v>
      </c>
      <c r="Q170" s="53">
        <v>5.17976918962074</v>
      </c>
      <c r="R170" s="53">
        <v>45.43799386644688</v>
      </c>
      <c r="S170" s="53">
        <v>36.94227053283368</v>
      </c>
      <c r="T170" s="53">
        <v>68.23609060441623</v>
      </c>
      <c r="U170" s="53">
        <v>14.078985057744136</v>
      </c>
      <c r="V170" s="54">
        <v>243.46446027226065</v>
      </c>
      <c r="W170" s="55">
        <v>291.87207250799435</v>
      </c>
      <c r="X170" s="56">
        <v>29.26956535358831</v>
      </c>
      <c r="Y170" s="55">
        <v>325.3389279212877</v>
      </c>
    </row>
    <row r="171" spans="1:25" ht="15">
      <c r="A171" s="45">
        <v>2019</v>
      </c>
      <c r="B171" s="37">
        <v>5</v>
      </c>
      <c r="C171" s="37" t="s">
        <v>71</v>
      </c>
      <c r="D171" s="37" t="s">
        <v>60</v>
      </c>
      <c r="E171" s="37" t="s">
        <v>232</v>
      </c>
      <c r="F171" s="37" t="s">
        <v>73</v>
      </c>
      <c r="G171" s="38" t="s">
        <v>83</v>
      </c>
      <c r="H171" s="52">
        <v>5.835737440423122</v>
      </c>
      <c r="I171" s="53">
        <v>0</v>
      </c>
      <c r="J171" s="54">
        <v>5.835737440423122</v>
      </c>
      <c r="K171" s="52">
        <v>0.34140194763042525</v>
      </c>
      <c r="L171" s="53">
        <v>5.507231229919059</v>
      </c>
      <c r="M171" s="54">
        <v>5.848633177549484</v>
      </c>
      <c r="N171" s="52">
        <v>24.299783615030528</v>
      </c>
      <c r="O171" s="53">
        <v>2.789682365044601</v>
      </c>
      <c r="P171" s="53">
        <v>0.8329716987224243</v>
      </c>
      <c r="Q171" s="53">
        <v>0.5041541631541364</v>
      </c>
      <c r="R171" s="53">
        <v>2.760063171542131</v>
      </c>
      <c r="S171" s="53">
        <v>4.191317058084574</v>
      </c>
      <c r="T171" s="53">
        <v>6.78764987431201</v>
      </c>
      <c r="U171" s="53">
        <v>1.0455476891179463</v>
      </c>
      <c r="V171" s="54">
        <v>43.21116963500835</v>
      </c>
      <c r="W171" s="55">
        <v>54.89554025298096</v>
      </c>
      <c r="X171" s="56">
        <v>5.716595035559343</v>
      </c>
      <c r="Y171" s="55">
        <v>63.54145967922422</v>
      </c>
    </row>
    <row r="172" spans="1:25" ht="15">
      <c r="A172" s="45">
        <v>2019</v>
      </c>
      <c r="B172" s="37">
        <v>5</v>
      </c>
      <c r="C172" s="37" t="s">
        <v>71</v>
      </c>
      <c r="D172" s="37" t="s">
        <v>84</v>
      </c>
      <c r="E172" s="37" t="s">
        <v>233</v>
      </c>
      <c r="F172" s="37" t="s">
        <v>73</v>
      </c>
      <c r="G172" s="38" t="s">
        <v>85</v>
      </c>
      <c r="H172" s="52">
        <v>33.948822270807355</v>
      </c>
      <c r="I172" s="53">
        <v>0</v>
      </c>
      <c r="J172" s="54">
        <v>33.948822270807355</v>
      </c>
      <c r="K172" s="52">
        <v>3.5643233826019904</v>
      </c>
      <c r="L172" s="53">
        <v>15.785461655231915</v>
      </c>
      <c r="M172" s="54">
        <v>19.349785037833904</v>
      </c>
      <c r="N172" s="52">
        <v>8.045018890395832</v>
      </c>
      <c r="O172" s="53">
        <v>25.19983269437863</v>
      </c>
      <c r="P172" s="53">
        <v>7.677707801982902</v>
      </c>
      <c r="Q172" s="53">
        <v>4.2552511978021395</v>
      </c>
      <c r="R172" s="53">
        <v>21.496670518676307</v>
      </c>
      <c r="S172" s="53">
        <v>24.018521724840532</v>
      </c>
      <c r="T172" s="53">
        <v>57.673457073432154</v>
      </c>
      <c r="U172" s="53">
        <v>6.349877474690757</v>
      </c>
      <c r="V172" s="54">
        <v>154.71633737619925</v>
      </c>
      <c r="W172" s="55">
        <v>208.0149446848405</v>
      </c>
      <c r="X172" s="56">
        <v>20.978058442322713</v>
      </c>
      <c r="Y172" s="55">
        <v>233.17664672626407</v>
      </c>
    </row>
    <row r="173" spans="1:25" ht="15">
      <c r="A173" s="45">
        <v>2019</v>
      </c>
      <c r="B173" s="37">
        <v>5</v>
      </c>
      <c r="C173" s="37" t="s">
        <v>71</v>
      </c>
      <c r="D173" s="37" t="s">
        <v>84</v>
      </c>
      <c r="E173" s="37" t="s">
        <v>234</v>
      </c>
      <c r="F173" s="37" t="s">
        <v>73</v>
      </c>
      <c r="G173" s="38" t="s">
        <v>86</v>
      </c>
      <c r="H173" s="52">
        <v>12.923139569345595</v>
      </c>
      <c r="I173" s="53">
        <v>0</v>
      </c>
      <c r="J173" s="54">
        <v>12.923139569345595</v>
      </c>
      <c r="K173" s="52">
        <v>0.7502266828046062</v>
      </c>
      <c r="L173" s="53">
        <v>5.089823349647086</v>
      </c>
      <c r="M173" s="54">
        <v>5.840050032451693</v>
      </c>
      <c r="N173" s="52">
        <v>1.790764358955772</v>
      </c>
      <c r="O173" s="53">
        <v>6.011981607538689</v>
      </c>
      <c r="P173" s="53">
        <v>2.086682482361009</v>
      </c>
      <c r="Q173" s="53">
        <v>1.8839721636898645</v>
      </c>
      <c r="R173" s="53">
        <v>7.585692271274701</v>
      </c>
      <c r="S173" s="53">
        <v>6.770838391029042</v>
      </c>
      <c r="T173" s="53">
        <v>15.51337135030303</v>
      </c>
      <c r="U173" s="53">
        <v>2.537485482445887</v>
      </c>
      <c r="V173" s="54">
        <v>44.180788107598</v>
      </c>
      <c r="W173" s="55">
        <v>62.943977709395284</v>
      </c>
      <c r="X173" s="56">
        <v>6.344527145668062</v>
      </c>
      <c r="Y173" s="55">
        <v>70.5210911084404</v>
      </c>
    </row>
    <row r="174" spans="1:25" ht="15">
      <c r="A174" s="45">
        <v>2019</v>
      </c>
      <c r="B174" s="37">
        <v>5</v>
      </c>
      <c r="C174" s="37" t="s">
        <v>71</v>
      </c>
      <c r="D174" s="37" t="s">
        <v>75</v>
      </c>
      <c r="E174" s="37" t="s">
        <v>235</v>
      </c>
      <c r="F174" s="37" t="s">
        <v>73</v>
      </c>
      <c r="G174" s="38" t="s">
        <v>87</v>
      </c>
      <c r="H174" s="52">
        <v>3.284284717966691</v>
      </c>
      <c r="I174" s="53">
        <v>0</v>
      </c>
      <c r="J174" s="54">
        <v>3.284284717966691</v>
      </c>
      <c r="K174" s="52">
        <v>1.0783607287893073</v>
      </c>
      <c r="L174" s="53">
        <v>2.082510455811471</v>
      </c>
      <c r="M174" s="54">
        <v>3.1608711846007784</v>
      </c>
      <c r="N174" s="52">
        <v>2.5211228134209804</v>
      </c>
      <c r="O174" s="53">
        <v>4.837528357558469</v>
      </c>
      <c r="P174" s="53">
        <v>1.1029676557508</v>
      </c>
      <c r="Q174" s="53">
        <v>0.7480243589678202</v>
      </c>
      <c r="R174" s="53">
        <v>3.834735376583887</v>
      </c>
      <c r="S174" s="53">
        <v>3.6980935174154133</v>
      </c>
      <c r="T174" s="53">
        <v>7.401818663108962</v>
      </c>
      <c r="U174" s="53">
        <v>1.625167614737199</v>
      </c>
      <c r="V174" s="54">
        <v>25.769458357543527</v>
      </c>
      <c r="W174" s="55">
        <v>32.214614260111</v>
      </c>
      <c r="X174" s="56">
        <v>3.2415815035132494</v>
      </c>
      <c r="Y174" s="55">
        <v>36.031032288843456</v>
      </c>
    </row>
    <row r="175" spans="1:25" ht="15">
      <c r="A175" s="45">
        <v>2019</v>
      </c>
      <c r="B175" s="37">
        <v>5</v>
      </c>
      <c r="C175" s="37" t="s">
        <v>71</v>
      </c>
      <c r="D175" s="37" t="s">
        <v>75</v>
      </c>
      <c r="E175" s="37" t="s">
        <v>236</v>
      </c>
      <c r="F175" s="37" t="s">
        <v>73</v>
      </c>
      <c r="G175" s="38" t="s">
        <v>88</v>
      </c>
      <c r="H175" s="52">
        <v>80.99613882322674</v>
      </c>
      <c r="I175" s="53">
        <v>0.8969230399968254</v>
      </c>
      <c r="J175" s="54">
        <v>81.89306186322356</v>
      </c>
      <c r="K175" s="52">
        <v>353.50968988443475</v>
      </c>
      <c r="L175" s="53">
        <v>78.02168741937612</v>
      </c>
      <c r="M175" s="54">
        <v>431.53137730381087</v>
      </c>
      <c r="N175" s="52">
        <v>16.122963832256026</v>
      </c>
      <c r="O175" s="53">
        <v>58.400510125262684</v>
      </c>
      <c r="P175" s="53">
        <v>8.801448936079698</v>
      </c>
      <c r="Q175" s="53">
        <v>10.476152649963757</v>
      </c>
      <c r="R175" s="53">
        <v>31.63984122744252</v>
      </c>
      <c r="S175" s="53">
        <v>44.06850611132582</v>
      </c>
      <c r="T175" s="53">
        <v>29.21530050265488</v>
      </c>
      <c r="U175" s="53">
        <v>8.587018881889593</v>
      </c>
      <c r="V175" s="54">
        <v>207.311742266875</v>
      </c>
      <c r="W175" s="55">
        <v>720.7361814339095</v>
      </c>
      <c r="X175" s="56">
        <v>68.82932843694068</v>
      </c>
      <c r="Y175" s="55">
        <v>765.0561492991302</v>
      </c>
    </row>
    <row r="176" spans="1:25" ht="15">
      <c r="A176" s="45">
        <v>2019</v>
      </c>
      <c r="B176" s="37">
        <v>5</v>
      </c>
      <c r="C176" s="37" t="s">
        <v>71</v>
      </c>
      <c r="D176" s="37" t="s">
        <v>75</v>
      </c>
      <c r="E176" s="37" t="s">
        <v>237</v>
      </c>
      <c r="F176" s="37" t="s">
        <v>73</v>
      </c>
      <c r="G176" s="38" t="s">
        <v>89</v>
      </c>
      <c r="H176" s="52">
        <v>198.60752262519216</v>
      </c>
      <c r="I176" s="53">
        <v>3.9002894215215345</v>
      </c>
      <c r="J176" s="54">
        <v>202.5078120467137</v>
      </c>
      <c r="K176" s="52">
        <v>140.12369896935851</v>
      </c>
      <c r="L176" s="53">
        <v>116.12730038239113</v>
      </c>
      <c r="M176" s="54">
        <v>256.25099935174967</v>
      </c>
      <c r="N176" s="52">
        <v>35.684262001710245</v>
      </c>
      <c r="O176" s="53">
        <v>81.7714204589384</v>
      </c>
      <c r="P176" s="53">
        <v>12.425568936466371</v>
      </c>
      <c r="Q176" s="53">
        <v>12.894863213226085</v>
      </c>
      <c r="R176" s="53">
        <v>41.67343486977001</v>
      </c>
      <c r="S176" s="53">
        <v>56.78151844123097</v>
      </c>
      <c r="T176" s="53">
        <v>90.1030577935557</v>
      </c>
      <c r="U176" s="53">
        <v>11.731517415309952</v>
      </c>
      <c r="V176" s="54">
        <v>343.0656431302077</v>
      </c>
      <c r="W176" s="55">
        <v>801.8244545286711</v>
      </c>
      <c r="X176" s="56">
        <v>79.91330931868944</v>
      </c>
      <c r="Y176" s="55">
        <v>888.257511685433</v>
      </c>
    </row>
    <row r="177" spans="1:25" ht="15">
      <c r="A177" s="45">
        <v>2019</v>
      </c>
      <c r="B177" s="37">
        <v>5</v>
      </c>
      <c r="C177" s="37" t="s">
        <v>71</v>
      </c>
      <c r="D177" s="37" t="s">
        <v>84</v>
      </c>
      <c r="E177" s="37" t="s">
        <v>238</v>
      </c>
      <c r="F177" s="37" t="s">
        <v>73</v>
      </c>
      <c r="G177" s="38" t="s">
        <v>90</v>
      </c>
      <c r="H177" s="52">
        <v>7.905661413565611</v>
      </c>
      <c r="I177" s="53">
        <v>0.3800192507019193</v>
      </c>
      <c r="J177" s="54">
        <v>8.285680664267531</v>
      </c>
      <c r="K177" s="52">
        <v>5.325158296343608</v>
      </c>
      <c r="L177" s="53">
        <v>1.0374206315660601</v>
      </c>
      <c r="M177" s="54">
        <v>6.362578927909668</v>
      </c>
      <c r="N177" s="52">
        <v>7.411308520018707</v>
      </c>
      <c r="O177" s="53">
        <v>10.73727647447337</v>
      </c>
      <c r="P177" s="53">
        <v>1.6599617652568759</v>
      </c>
      <c r="Q177" s="53">
        <v>1.2589259568218594</v>
      </c>
      <c r="R177" s="53">
        <v>7.688507940495847</v>
      </c>
      <c r="S177" s="53">
        <v>7.379490175657293</v>
      </c>
      <c r="T177" s="53">
        <v>14.643265115468703</v>
      </c>
      <c r="U177" s="53">
        <v>1.9635169019318246</v>
      </c>
      <c r="V177" s="54">
        <v>52.74225285012448</v>
      </c>
      <c r="W177" s="55">
        <v>67.39051244230168</v>
      </c>
      <c r="X177" s="56">
        <v>6.8328842441253075</v>
      </c>
      <c r="Y177" s="55">
        <v>75.94930836963411</v>
      </c>
    </row>
    <row r="178" spans="1:25" ht="15">
      <c r="A178" s="45">
        <v>2019</v>
      </c>
      <c r="B178" s="37">
        <v>5</v>
      </c>
      <c r="C178" s="37" t="s">
        <v>71</v>
      </c>
      <c r="D178" s="37" t="s">
        <v>72</v>
      </c>
      <c r="E178" s="37" t="s">
        <v>239</v>
      </c>
      <c r="F178" s="37" t="s">
        <v>73</v>
      </c>
      <c r="G178" s="38" t="s">
        <v>91</v>
      </c>
      <c r="H178" s="52">
        <v>10.972278916437618</v>
      </c>
      <c r="I178" s="53">
        <v>0.3612903007907184</v>
      </c>
      <c r="J178" s="54">
        <v>11.333569217228337</v>
      </c>
      <c r="K178" s="52">
        <v>0.19332874335325592</v>
      </c>
      <c r="L178" s="53">
        <v>9.739990723873547</v>
      </c>
      <c r="M178" s="54">
        <v>9.933319467226802</v>
      </c>
      <c r="N178" s="52">
        <v>4.206361648595679</v>
      </c>
      <c r="O178" s="53">
        <v>20.712721687633056</v>
      </c>
      <c r="P178" s="53">
        <v>3.521448717897643</v>
      </c>
      <c r="Q178" s="53">
        <v>2.1674182282522185</v>
      </c>
      <c r="R178" s="53">
        <v>12.586644879671235</v>
      </c>
      <c r="S178" s="53">
        <v>11.722777142268754</v>
      </c>
      <c r="T178" s="53">
        <v>28.400981876517555</v>
      </c>
      <c r="U178" s="53">
        <v>3.7786316638089983</v>
      </c>
      <c r="V178" s="54">
        <v>87.09698584464513</v>
      </c>
      <c r="W178" s="55">
        <v>108.36387452910026</v>
      </c>
      <c r="X178" s="56">
        <v>10.911959169440387</v>
      </c>
      <c r="Y178" s="55">
        <v>121.28930050144024</v>
      </c>
    </row>
    <row r="179" spans="1:25" ht="15">
      <c r="A179" s="45">
        <v>2019</v>
      </c>
      <c r="B179" s="37">
        <v>5</v>
      </c>
      <c r="C179" s="37" t="s">
        <v>71</v>
      </c>
      <c r="D179" s="37" t="s">
        <v>72</v>
      </c>
      <c r="E179" s="37" t="s">
        <v>240</v>
      </c>
      <c r="F179" s="37" t="s">
        <v>73</v>
      </c>
      <c r="G179" s="38" t="s">
        <v>92</v>
      </c>
      <c r="H179" s="52">
        <v>40.28985355192033</v>
      </c>
      <c r="I179" s="53">
        <v>0.8415479031152487</v>
      </c>
      <c r="J179" s="54">
        <v>41.13140145503558</v>
      </c>
      <c r="K179" s="52">
        <v>65.03591677450142</v>
      </c>
      <c r="L179" s="53">
        <v>60.37899117743908</v>
      </c>
      <c r="M179" s="54">
        <v>125.4149079519405</v>
      </c>
      <c r="N179" s="52">
        <v>21.48668344653269</v>
      </c>
      <c r="O179" s="53">
        <v>93.76387669424201</v>
      </c>
      <c r="P179" s="53">
        <v>16.079613191652562</v>
      </c>
      <c r="Q179" s="53">
        <v>17.98030569195221</v>
      </c>
      <c r="R179" s="53">
        <v>53.26281911586278</v>
      </c>
      <c r="S179" s="53">
        <v>48.54369991835872</v>
      </c>
      <c r="T179" s="53">
        <v>84.41169722847197</v>
      </c>
      <c r="U179" s="53">
        <v>14.472928567850884</v>
      </c>
      <c r="V179" s="54">
        <v>350.0016238549239</v>
      </c>
      <c r="W179" s="55">
        <v>516.5479332619</v>
      </c>
      <c r="X179" s="56">
        <v>51.10935400987176</v>
      </c>
      <c r="Y179" s="55">
        <v>568.0939382365855</v>
      </c>
    </row>
    <row r="180" spans="1:25" ht="15">
      <c r="A180" s="45">
        <v>2019</v>
      </c>
      <c r="B180" s="37">
        <v>5</v>
      </c>
      <c r="C180" s="37" t="s">
        <v>93</v>
      </c>
      <c r="D180" s="37" t="s">
        <v>94</v>
      </c>
      <c r="E180" s="37" t="s">
        <v>241</v>
      </c>
      <c r="F180" s="37" t="s">
        <v>95</v>
      </c>
      <c r="G180" s="38" t="s">
        <v>96</v>
      </c>
      <c r="H180" s="52">
        <v>6.6161557450387285</v>
      </c>
      <c r="I180" s="53">
        <v>0.3348459622224713</v>
      </c>
      <c r="J180" s="54">
        <v>6.9510017072612</v>
      </c>
      <c r="K180" s="52">
        <v>0.5302216843320006</v>
      </c>
      <c r="L180" s="53">
        <v>1.9615537559705476</v>
      </c>
      <c r="M180" s="54">
        <v>2.4917754403025483</v>
      </c>
      <c r="N180" s="52">
        <v>2.217415613952983</v>
      </c>
      <c r="O180" s="53">
        <v>1.5059278463643302</v>
      </c>
      <c r="P180" s="53">
        <v>0.48767255989286734</v>
      </c>
      <c r="Q180" s="53">
        <v>0.183602263410502</v>
      </c>
      <c r="R180" s="53">
        <v>2.5938153969124396</v>
      </c>
      <c r="S180" s="53">
        <v>2.2833144535438303</v>
      </c>
      <c r="T180" s="53">
        <v>6.678258226955147</v>
      </c>
      <c r="U180" s="53">
        <v>0.6537765172178291</v>
      </c>
      <c r="V180" s="54">
        <v>16.603782878249927</v>
      </c>
      <c r="W180" s="55">
        <v>26.046560025813672</v>
      </c>
      <c r="X180" s="56">
        <v>2.660137583457237</v>
      </c>
      <c r="Y180" s="55">
        <v>29.568130396996416</v>
      </c>
    </row>
    <row r="181" spans="1:25" ht="15">
      <c r="A181" s="45">
        <v>2019</v>
      </c>
      <c r="B181" s="37">
        <v>5</v>
      </c>
      <c r="C181" s="37" t="s">
        <v>93</v>
      </c>
      <c r="D181" s="37" t="s">
        <v>97</v>
      </c>
      <c r="E181" s="37" t="s">
        <v>242</v>
      </c>
      <c r="F181" s="37" t="s">
        <v>95</v>
      </c>
      <c r="G181" s="38" t="s">
        <v>98</v>
      </c>
      <c r="H181" s="52">
        <v>39.01698594086328</v>
      </c>
      <c r="I181" s="53">
        <v>0.4859121409245534</v>
      </c>
      <c r="J181" s="54">
        <v>39.50289808178783</v>
      </c>
      <c r="K181" s="52">
        <v>1.0915759085580425</v>
      </c>
      <c r="L181" s="53">
        <v>7.821533139024158</v>
      </c>
      <c r="M181" s="54">
        <v>8.9131090475822</v>
      </c>
      <c r="N181" s="52">
        <v>11.369008257446298</v>
      </c>
      <c r="O181" s="53">
        <v>4.986183702314378</v>
      </c>
      <c r="P181" s="53">
        <v>1.2188347095413758</v>
      </c>
      <c r="Q181" s="53">
        <v>0.8819083316446439</v>
      </c>
      <c r="R181" s="53">
        <v>5.8366312593200895</v>
      </c>
      <c r="S181" s="53">
        <v>5.3102190960008615</v>
      </c>
      <c r="T181" s="53">
        <v>9.116469017461693</v>
      </c>
      <c r="U181" s="53">
        <v>1.6661949321116205</v>
      </c>
      <c r="V181" s="54">
        <v>40.385449305840964</v>
      </c>
      <c r="W181" s="55">
        <v>88.801456435211</v>
      </c>
      <c r="X181" s="56">
        <v>9.225319956881744</v>
      </c>
      <c r="Y181" s="55">
        <v>102.5418645464716</v>
      </c>
    </row>
    <row r="182" spans="1:25" ht="15">
      <c r="A182" s="45">
        <v>2019</v>
      </c>
      <c r="B182" s="37">
        <v>5</v>
      </c>
      <c r="C182" s="37" t="s">
        <v>93</v>
      </c>
      <c r="D182" s="37" t="s">
        <v>97</v>
      </c>
      <c r="E182" s="37" t="s">
        <v>243</v>
      </c>
      <c r="F182" s="37" t="s">
        <v>95</v>
      </c>
      <c r="G182" s="38" t="s">
        <v>99</v>
      </c>
      <c r="H182" s="52">
        <v>10.68269952527033</v>
      </c>
      <c r="I182" s="53">
        <v>0</v>
      </c>
      <c r="J182" s="54">
        <v>10.68269952527033</v>
      </c>
      <c r="K182" s="52">
        <v>1.7072239584264284</v>
      </c>
      <c r="L182" s="53">
        <v>2.5608818720734545</v>
      </c>
      <c r="M182" s="54">
        <v>4.2681058304998825</v>
      </c>
      <c r="N182" s="52">
        <v>1.2475166348282631</v>
      </c>
      <c r="O182" s="53">
        <v>5.048173891650682</v>
      </c>
      <c r="P182" s="53">
        <v>1.1611798694401534</v>
      </c>
      <c r="Q182" s="53">
        <v>0.7297881448923921</v>
      </c>
      <c r="R182" s="53">
        <v>8.097129953116937</v>
      </c>
      <c r="S182" s="53">
        <v>4.103904576432776</v>
      </c>
      <c r="T182" s="53">
        <v>9.13466105905831</v>
      </c>
      <c r="U182" s="53">
        <v>1.9797383537156719</v>
      </c>
      <c r="V182" s="54">
        <v>31.502092483135183</v>
      </c>
      <c r="W182" s="55">
        <v>46.45289783890539</v>
      </c>
      <c r="X182" s="56">
        <v>4.687072340381497</v>
      </c>
      <c r="Y182" s="55">
        <v>52.098044296131235</v>
      </c>
    </row>
    <row r="183" spans="1:25" ht="15">
      <c r="A183" s="45">
        <v>2019</v>
      </c>
      <c r="B183" s="37">
        <v>5</v>
      </c>
      <c r="C183" s="37" t="s">
        <v>93</v>
      </c>
      <c r="D183" s="37" t="s">
        <v>97</v>
      </c>
      <c r="E183" s="37" t="s">
        <v>244</v>
      </c>
      <c r="F183" s="37" t="s">
        <v>95</v>
      </c>
      <c r="G183" s="38" t="s">
        <v>100</v>
      </c>
      <c r="H183" s="52">
        <v>5.196732948363359</v>
      </c>
      <c r="I183" s="53">
        <v>7.185028036225635</v>
      </c>
      <c r="J183" s="54">
        <v>12.381760984588993</v>
      </c>
      <c r="K183" s="52">
        <v>4.303800302175404</v>
      </c>
      <c r="L183" s="53">
        <v>1.8282690304259437</v>
      </c>
      <c r="M183" s="54">
        <v>6.132069332601347</v>
      </c>
      <c r="N183" s="52">
        <v>1.2687271128374566</v>
      </c>
      <c r="O183" s="53">
        <v>10.809933884668624</v>
      </c>
      <c r="P183" s="53">
        <v>2.582469144926777</v>
      </c>
      <c r="Q183" s="53">
        <v>1.160725818914795</v>
      </c>
      <c r="R183" s="53">
        <v>8.618251669016269</v>
      </c>
      <c r="S183" s="53">
        <v>8.548011979627127</v>
      </c>
      <c r="T183" s="53">
        <v>16.110496406241918</v>
      </c>
      <c r="U183" s="53">
        <v>3.6329300722783135</v>
      </c>
      <c r="V183" s="54">
        <v>52.73154608851128</v>
      </c>
      <c r="W183" s="55">
        <v>71.24537640570162</v>
      </c>
      <c r="X183" s="56">
        <v>7.272875629159226</v>
      </c>
      <c r="Y183" s="55">
        <v>80.83992892484216</v>
      </c>
    </row>
    <row r="184" spans="1:25" ht="15">
      <c r="A184" s="45">
        <v>2019</v>
      </c>
      <c r="B184" s="37">
        <v>5</v>
      </c>
      <c r="C184" s="37" t="s">
        <v>93</v>
      </c>
      <c r="D184" s="37" t="s">
        <v>97</v>
      </c>
      <c r="E184" s="37" t="s">
        <v>245</v>
      </c>
      <c r="F184" s="37" t="s">
        <v>95</v>
      </c>
      <c r="G184" s="38" t="s">
        <v>101</v>
      </c>
      <c r="H184" s="52">
        <v>23.752183800482822</v>
      </c>
      <c r="I184" s="53">
        <v>0</v>
      </c>
      <c r="J184" s="54">
        <v>23.752183800482822</v>
      </c>
      <c r="K184" s="52">
        <v>2.849517628502587</v>
      </c>
      <c r="L184" s="53">
        <v>4.698225648884977</v>
      </c>
      <c r="M184" s="54">
        <v>7.547743277387564</v>
      </c>
      <c r="N184" s="52">
        <v>6.899747863734686</v>
      </c>
      <c r="O184" s="53">
        <v>6.531503899426963</v>
      </c>
      <c r="P184" s="53">
        <v>2.025678865812968</v>
      </c>
      <c r="Q184" s="53">
        <v>1.4767520237974432</v>
      </c>
      <c r="R184" s="53">
        <v>8.5810319834975</v>
      </c>
      <c r="S184" s="53">
        <v>6.688253986894819</v>
      </c>
      <c r="T184" s="53">
        <v>15.063530502807813</v>
      </c>
      <c r="U184" s="53">
        <v>2.47952677629692</v>
      </c>
      <c r="V184" s="54">
        <v>49.74602590226912</v>
      </c>
      <c r="W184" s="55">
        <v>81.0459529801395</v>
      </c>
      <c r="X184" s="56">
        <v>8.27714521982813</v>
      </c>
      <c r="Y184" s="55">
        <v>92.00265099172091</v>
      </c>
    </row>
    <row r="185" spans="1:25" ht="15">
      <c r="A185" s="45">
        <v>2019</v>
      </c>
      <c r="B185" s="37">
        <v>5</v>
      </c>
      <c r="C185" s="37" t="s">
        <v>93</v>
      </c>
      <c r="D185" s="37" t="s">
        <v>94</v>
      </c>
      <c r="E185" s="37" t="s">
        <v>246</v>
      </c>
      <c r="F185" s="37" t="s">
        <v>95</v>
      </c>
      <c r="G185" s="38" t="s">
        <v>102</v>
      </c>
      <c r="H185" s="52">
        <v>25.7033663460602</v>
      </c>
      <c r="I185" s="53">
        <v>0</v>
      </c>
      <c r="J185" s="54">
        <v>25.7033663460602</v>
      </c>
      <c r="K185" s="52">
        <v>1.9316527280315832</v>
      </c>
      <c r="L185" s="53">
        <v>16.329193668733144</v>
      </c>
      <c r="M185" s="54">
        <v>18.260846396764727</v>
      </c>
      <c r="N185" s="52">
        <v>1.7952272252513486</v>
      </c>
      <c r="O185" s="53">
        <v>20.325109329099927</v>
      </c>
      <c r="P185" s="53">
        <v>3.8720558493633512</v>
      </c>
      <c r="Q185" s="53">
        <v>2.275149803644154</v>
      </c>
      <c r="R185" s="53">
        <v>14.051263472029332</v>
      </c>
      <c r="S185" s="53">
        <v>14.770977189750951</v>
      </c>
      <c r="T185" s="53">
        <v>34.28664362430026</v>
      </c>
      <c r="U185" s="53">
        <v>4.734468078254734</v>
      </c>
      <c r="V185" s="54">
        <v>96.11089457169406</v>
      </c>
      <c r="W185" s="55">
        <v>140.075107314519</v>
      </c>
      <c r="X185" s="56">
        <v>14.082496236011448</v>
      </c>
      <c r="Y185" s="55">
        <v>156.53065677885408</v>
      </c>
    </row>
    <row r="186" spans="1:25" ht="15">
      <c r="A186" s="45">
        <v>2019</v>
      </c>
      <c r="B186" s="37">
        <v>5</v>
      </c>
      <c r="C186" s="37" t="s">
        <v>93</v>
      </c>
      <c r="D186" s="37" t="s">
        <v>94</v>
      </c>
      <c r="E186" s="37" t="s">
        <v>247</v>
      </c>
      <c r="F186" s="37" t="s">
        <v>95</v>
      </c>
      <c r="G186" s="38" t="s">
        <v>103</v>
      </c>
      <c r="H186" s="52">
        <v>57.50909840055186</v>
      </c>
      <c r="I186" s="53">
        <v>18.115845865923927</v>
      </c>
      <c r="J186" s="54">
        <v>75.6249442664758</v>
      </c>
      <c r="K186" s="52">
        <v>2.87589638652064</v>
      </c>
      <c r="L186" s="53">
        <v>18.636034230863498</v>
      </c>
      <c r="M186" s="54">
        <v>21.511930617384138</v>
      </c>
      <c r="N186" s="52">
        <v>8.50922883841579</v>
      </c>
      <c r="O186" s="53">
        <v>36.23212147598279</v>
      </c>
      <c r="P186" s="53">
        <v>6.501026138592479</v>
      </c>
      <c r="Q186" s="53">
        <v>4.673335261364943</v>
      </c>
      <c r="R186" s="53">
        <v>20.465856633428135</v>
      </c>
      <c r="S186" s="53">
        <v>22.659794907902754</v>
      </c>
      <c r="T186" s="53">
        <v>40.27282734348377</v>
      </c>
      <c r="U186" s="53">
        <v>5.202954166734585</v>
      </c>
      <c r="V186" s="54">
        <v>144.51714476590524</v>
      </c>
      <c r="W186" s="55">
        <v>241.6540196497652</v>
      </c>
      <c r="X186" s="56">
        <v>24.950473428133982</v>
      </c>
      <c r="Y186" s="55">
        <v>277.3310896972134</v>
      </c>
    </row>
    <row r="187" spans="1:25" ht="15">
      <c r="A187" s="45">
        <v>2019</v>
      </c>
      <c r="B187" s="37">
        <v>5</v>
      </c>
      <c r="C187" s="37" t="s">
        <v>93</v>
      </c>
      <c r="D187" s="37" t="s">
        <v>97</v>
      </c>
      <c r="E187" s="37" t="s">
        <v>248</v>
      </c>
      <c r="F187" s="37" t="s">
        <v>95</v>
      </c>
      <c r="G187" s="38" t="s">
        <v>104</v>
      </c>
      <c r="H187" s="52">
        <v>96.54930638177177</v>
      </c>
      <c r="I187" s="53">
        <v>0</v>
      </c>
      <c r="J187" s="54">
        <v>96.54930638177177</v>
      </c>
      <c r="K187" s="52">
        <v>9.019140412963072</v>
      </c>
      <c r="L187" s="53">
        <v>10.291593180478891</v>
      </c>
      <c r="M187" s="54">
        <v>19.310733593441963</v>
      </c>
      <c r="N187" s="52">
        <v>4.9818822298094085</v>
      </c>
      <c r="O187" s="53">
        <v>13.576736396557857</v>
      </c>
      <c r="P187" s="53">
        <v>3.9641070233571827</v>
      </c>
      <c r="Q187" s="53">
        <v>1.7698645872963452</v>
      </c>
      <c r="R187" s="53">
        <v>17.679859494676244</v>
      </c>
      <c r="S187" s="53">
        <v>11.391231384949329</v>
      </c>
      <c r="T187" s="53">
        <v>19.506445420583788</v>
      </c>
      <c r="U187" s="53">
        <v>4.687485571662901</v>
      </c>
      <c r="V187" s="54">
        <v>77.55761210889307</v>
      </c>
      <c r="W187" s="55">
        <v>193.4176520841068</v>
      </c>
      <c r="X187" s="56">
        <v>19.9592108660243</v>
      </c>
      <c r="Y187" s="55">
        <v>221.85189426575224</v>
      </c>
    </row>
    <row r="188" spans="1:25" ht="15">
      <c r="A188" s="45">
        <v>2019</v>
      </c>
      <c r="B188" s="37">
        <v>5</v>
      </c>
      <c r="C188" s="37" t="s">
        <v>93</v>
      </c>
      <c r="D188" s="37" t="s">
        <v>94</v>
      </c>
      <c r="E188" s="37" t="s">
        <v>249</v>
      </c>
      <c r="F188" s="37" t="s">
        <v>95</v>
      </c>
      <c r="G188" s="38" t="s">
        <v>105</v>
      </c>
      <c r="H188" s="52">
        <v>26.42559942817203</v>
      </c>
      <c r="I188" s="53">
        <v>2.7591171071374307</v>
      </c>
      <c r="J188" s="54">
        <v>29.184716535309462</v>
      </c>
      <c r="K188" s="52">
        <v>3.7400122195772205</v>
      </c>
      <c r="L188" s="53">
        <v>16.059341180983846</v>
      </c>
      <c r="M188" s="54">
        <v>19.799353400561067</v>
      </c>
      <c r="N188" s="52">
        <v>3.503405755321317</v>
      </c>
      <c r="O188" s="53">
        <v>34.653046814514</v>
      </c>
      <c r="P188" s="53">
        <v>6.504336762595068</v>
      </c>
      <c r="Q188" s="53">
        <v>5.125162579951143</v>
      </c>
      <c r="R188" s="53">
        <v>23.484895563334565</v>
      </c>
      <c r="S188" s="53">
        <v>17.54664480635681</v>
      </c>
      <c r="T188" s="53">
        <v>36.66641417996017</v>
      </c>
      <c r="U188" s="53">
        <v>5.064208581377121</v>
      </c>
      <c r="V188" s="54">
        <v>132.5481150434102</v>
      </c>
      <c r="W188" s="55">
        <v>181.53218497928074</v>
      </c>
      <c r="X188" s="56">
        <v>18.306611127886313</v>
      </c>
      <c r="Y188" s="55">
        <v>203.48280621792733</v>
      </c>
    </row>
    <row r="189" spans="1:25" ht="15">
      <c r="A189" s="45">
        <v>2019</v>
      </c>
      <c r="B189" s="37">
        <v>5</v>
      </c>
      <c r="C189" s="37" t="s">
        <v>93</v>
      </c>
      <c r="D189" s="37" t="s">
        <v>97</v>
      </c>
      <c r="E189" s="37" t="s">
        <v>250</v>
      </c>
      <c r="F189" s="37" t="s">
        <v>95</v>
      </c>
      <c r="G189" s="38" t="s">
        <v>106</v>
      </c>
      <c r="H189" s="52">
        <v>9.042358216629536</v>
      </c>
      <c r="I189" s="53">
        <v>0</v>
      </c>
      <c r="J189" s="54">
        <v>9.042358216629536</v>
      </c>
      <c r="K189" s="52">
        <v>0.813934925703631</v>
      </c>
      <c r="L189" s="53">
        <v>3.516829131446233</v>
      </c>
      <c r="M189" s="54">
        <v>4.330764057149864</v>
      </c>
      <c r="N189" s="52">
        <v>7.182100046237219</v>
      </c>
      <c r="O189" s="53">
        <v>6.227766809988771</v>
      </c>
      <c r="P189" s="53">
        <v>0.9821175283079706</v>
      </c>
      <c r="Q189" s="53">
        <v>0.4592560376612448</v>
      </c>
      <c r="R189" s="53">
        <v>4.075755957304825</v>
      </c>
      <c r="S189" s="53">
        <v>4.395266898636952</v>
      </c>
      <c r="T189" s="53">
        <v>8.633691661712518</v>
      </c>
      <c r="U189" s="53">
        <v>2.0043036635106026</v>
      </c>
      <c r="V189" s="54">
        <v>33.9602586033601</v>
      </c>
      <c r="W189" s="55">
        <v>47.333380877139504</v>
      </c>
      <c r="X189" s="56">
        <v>4.8409412357212736</v>
      </c>
      <c r="Y189" s="55">
        <v>53.80833740397452</v>
      </c>
    </row>
    <row r="190" spans="1:25" ht="15">
      <c r="A190" s="45">
        <v>2019</v>
      </c>
      <c r="B190" s="37">
        <v>5</v>
      </c>
      <c r="C190" s="37" t="s">
        <v>93</v>
      </c>
      <c r="D190" s="37" t="s">
        <v>97</v>
      </c>
      <c r="E190" s="37" t="s">
        <v>251</v>
      </c>
      <c r="F190" s="37" t="s">
        <v>95</v>
      </c>
      <c r="G190" s="38" t="s">
        <v>107</v>
      </c>
      <c r="H190" s="52">
        <v>11.355037370453335</v>
      </c>
      <c r="I190" s="53">
        <v>0</v>
      </c>
      <c r="J190" s="54">
        <v>11.355037370453335</v>
      </c>
      <c r="K190" s="52">
        <v>1.1900512752952168</v>
      </c>
      <c r="L190" s="53">
        <v>3.280672641951449</v>
      </c>
      <c r="M190" s="54">
        <v>4.470723917246666</v>
      </c>
      <c r="N190" s="52">
        <v>1.3394059776162486</v>
      </c>
      <c r="O190" s="53">
        <v>5.5036303044151875</v>
      </c>
      <c r="P190" s="53">
        <v>1.2535869820445258</v>
      </c>
      <c r="Q190" s="53">
        <v>0.8839985868972665</v>
      </c>
      <c r="R190" s="53">
        <v>7.30310770299149</v>
      </c>
      <c r="S190" s="53">
        <v>4.545883442833691</v>
      </c>
      <c r="T190" s="53">
        <v>9.857020598851502</v>
      </c>
      <c r="U190" s="53">
        <v>1.500681385257813</v>
      </c>
      <c r="V190" s="54">
        <v>32.18731498090772</v>
      </c>
      <c r="W190" s="55">
        <v>48.01307626860772</v>
      </c>
      <c r="X190" s="56">
        <v>4.854194692552866</v>
      </c>
      <c r="Y190" s="55">
        <v>53.955653318994656</v>
      </c>
    </row>
    <row r="191" spans="1:25" ht="15">
      <c r="A191" s="45">
        <v>2019</v>
      </c>
      <c r="B191" s="37">
        <v>5</v>
      </c>
      <c r="C191" s="37" t="s">
        <v>93</v>
      </c>
      <c r="D191" s="37" t="s">
        <v>97</v>
      </c>
      <c r="E191" s="37" t="s">
        <v>252</v>
      </c>
      <c r="F191" s="37" t="s">
        <v>95</v>
      </c>
      <c r="G191" s="38" t="s">
        <v>108</v>
      </c>
      <c r="H191" s="52">
        <v>18.228438301124214</v>
      </c>
      <c r="I191" s="53">
        <v>0</v>
      </c>
      <c r="J191" s="54">
        <v>18.228438301124214</v>
      </c>
      <c r="K191" s="52">
        <v>0.2931977535308956</v>
      </c>
      <c r="L191" s="53">
        <v>8.103352771676892</v>
      </c>
      <c r="M191" s="54">
        <v>8.396550525207788</v>
      </c>
      <c r="N191" s="52">
        <v>1.8508285697742386</v>
      </c>
      <c r="O191" s="53">
        <v>10.639318382572469</v>
      </c>
      <c r="P191" s="53">
        <v>2.412313645523399</v>
      </c>
      <c r="Q191" s="53">
        <v>6.90570376894142</v>
      </c>
      <c r="R191" s="53">
        <v>10.51742429529905</v>
      </c>
      <c r="S191" s="53">
        <v>8.605510278047477</v>
      </c>
      <c r="T191" s="53">
        <v>17.2372606761339</v>
      </c>
      <c r="U191" s="53">
        <v>5.011700365439945</v>
      </c>
      <c r="V191" s="54">
        <v>63.180059981731894</v>
      </c>
      <c r="W191" s="55">
        <v>89.8050488080639</v>
      </c>
      <c r="X191" s="56">
        <v>9.021071544720753</v>
      </c>
      <c r="Y191" s="55">
        <v>100.27158740915372</v>
      </c>
    </row>
    <row r="192" spans="1:25" ht="15">
      <c r="A192" s="45">
        <v>2019</v>
      </c>
      <c r="B192" s="37">
        <v>5</v>
      </c>
      <c r="C192" s="37" t="s">
        <v>93</v>
      </c>
      <c r="D192" s="37" t="s">
        <v>97</v>
      </c>
      <c r="E192" s="37" t="s">
        <v>253</v>
      </c>
      <c r="F192" s="37" t="s">
        <v>95</v>
      </c>
      <c r="G192" s="38" t="s">
        <v>109</v>
      </c>
      <c r="H192" s="52">
        <v>4.941637895168122</v>
      </c>
      <c r="I192" s="53">
        <v>0.05512347430744887</v>
      </c>
      <c r="J192" s="54">
        <v>4.99676136947557</v>
      </c>
      <c r="K192" s="52">
        <v>0.07506003232152487</v>
      </c>
      <c r="L192" s="53">
        <v>2.849635227043381</v>
      </c>
      <c r="M192" s="54">
        <v>2.924695259364906</v>
      </c>
      <c r="N192" s="52">
        <v>1.8987783610361206</v>
      </c>
      <c r="O192" s="53">
        <v>4.378669572027265</v>
      </c>
      <c r="P192" s="53">
        <v>0.931704565281407</v>
      </c>
      <c r="Q192" s="53">
        <v>0.21805778354151156</v>
      </c>
      <c r="R192" s="53">
        <v>6.996453232412047</v>
      </c>
      <c r="S192" s="53">
        <v>3.0097707416803563</v>
      </c>
      <c r="T192" s="53">
        <v>5.424253785004024</v>
      </c>
      <c r="U192" s="53">
        <v>1.1994389773731402</v>
      </c>
      <c r="V192" s="54">
        <v>24.05712701835587</v>
      </c>
      <c r="W192" s="55">
        <v>31.97858364719635</v>
      </c>
      <c r="X192" s="56">
        <v>3.2191974336370173</v>
      </c>
      <c r="Y192" s="55">
        <v>35.78222761928737</v>
      </c>
    </row>
    <row r="193" spans="1:25" ht="15">
      <c r="A193" s="45">
        <v>2019</v>
      </c>
      <c r="B193" s="37">
        <v>5</v>
      </c>
      <c r="C193" s="37" t="s">
        <v>93</v>
      </c>
      <c r="D193" s="37" t="s">
        <v>94</v>
      </c>
      <c r="E193" s="37" t="s">
        <v>254</v>
      </c>
      <c r="F193" s="37" t="s">
        <v>95</v>
      </c>
      <c r="G193" s="38" t="s">
        <v>110</v>
      </c>
      <c r="H193" s="52">
        <v>11.976925177592172</v>
      </c>
      <c r="I193" s="53">
        <v>0</v>
      </c>
      <c r="J193" s="54">
        <v>11.976925177592172</v>
      </c>
      <c r="K193" s="52">
        <v>1.2282399864553128</v>
      </c>
      <c r="L193" s="53">
        <v>4.669098620181235</v>
      </c>
      <c r="M193" s="54">
        <v>5.8973386066365485</v>
      </c>
      <c r="N193" s="52">
        <v>2.1067832342062953</v>
      </c>
      <c r="O193" s="53">
        <v>3.7770931827197525</v>
      </c>
      <c r="P193" s="53">
        <v>1.955152665614411</v>
      </c>
      <c r="Q193" s="53">
        <v>1.2990844881299988</v>
      </c>
      <c r="R193" s="53">
        <v>7.24034929287634</v>
      </c>
      <c r="S193" s="53">
        <v>7.788432151632133</v>
      </c>
      <c r="T193" s="53">
        <v>20.506450726048993</v>
      </c>
      <c r="U193" s="53">
        <v>1.882947269442384</v>
      </c>
      <c r="V193" s="54">
        <v>46.5562930106703</v>
      </c>
      <c r="W193" s="55">
        <v>64.43055679489902</v>
      </c>
      <c r="X193" s="56">
        <v>6.48837154669112</v>
      </c>
      <c r="Y193" s="55">
        <v>72.11995939499141</v>
      </c>
    </row>
    <row r="194" spans="1:25" ht="15">
      <c r="A194" s="45">
        <v>2019</v>
      </c>
      <c r="B194" s="37">
        <v>5</v>
      </c>
      <c r="C194" s="37" t="s">
        <v>93</v>
      </c>
      <c r="D194" s="37" t="s">
        <v>97</v>
      </c>
      <c r="E194" s="37" t="s">
        <v>255</v>
      </c>
      <c r="F194" s="37" t="s">
        <v>95</v>
      </c>
      <c r="G194" s="38" t="s">
        <v>111</v>
      </c>
      <c r="H194" s="52">
        <v>12.12061941844652</v>
      </c>
      <c r="I194" s="53">
        <v>0</v>
      </c>
      <c r="J194" s="54">
        <v>12.12061941844652</v>
      </c>
      <c r="K194" s="52">
        <v>4.00592216978398</v>
      </c>
      <c r="L194" s="53">
        <v>2.733176859963393</v>
      </c>
      <c r="M194" s="54">
        <v>6.739099029747373</v>
      </c>
      <c r="N194" s="52">
        <v>1.3109370481616274</v>
      </c>
      <c r="O194" s="53">
        <v>6.3790186797657515</v>
      </c>
      <c r="P194" s="53">
        <v>2.4542268101478486</v>
      </c>
      <c r="Q194" s="53">
        <v>1.5241667298212462</v>
      </c>
      <c r="R194" s="53">
        <v>11.810558028070735</v>
      </c>
      <c r="S194" s="53">
        <v>7.330127771107032</v>
      </c>
      <c r="T194" s="53">
        <v>19.81539759575351</v>
      </c>
      <c r="U194" s="53">
        <v>2.124293512903578</v>
      </c>
      <c r="V194" s="54">
        <v>52.74872617573133</v>
      </c>
      <c r="W194" s="55">
        <v>71.60844462392522</v>
      </c>
      <c r="X194" s="56">
        <v>7.183283342757826</v>
      </c>
      <c r="Y194" s="55">
        <v>79.84408701288825</v>
      </c>
    </row>
    <row r="195" spans="1:25" ht="15">
      <c r="A195" s="45">
        <v>2019</v>
      </c>
      <c r="B195" s="37">
        <v>5</v>
      </c>
      <c r="C195" s="37" t="s">
        <v>93</v>
      </c>
      <c r="D195" s="37" t="s">
        <v>97</v>
      </c>
      <c r="E195" s="37" t="s">
        <v>256</v>
      </c>
      <c r="F195" s="37" t="s">
        <v>95</v>
      </c>
      <c r="G195" s="38" t="s">
        <v>112</v>
      </c>
      <c r="H195" s="52">
        <v>12.236798062283922</v>
      </c>
      <c r="I195" s="53">
        <v>0</v>
      </c>
      <c r="J195" s="54">
        <v>12.236798062283922</v>
      </c>
      <c r="K195" s="52">
        <v>1.5355112407027784</v>
      </c>
      <c r="L195" s="53">
        <v>14.64762464233575</v>
      </c>
      <c r="M195" s="54">
        <v>16.183135883038528</v>
      </c>
      <c r="N195" s="52">
        <v>3.1826608851731537</v>
      </c>
      <c r="O195" s="53">
        <v>44.39715937801534</v>
      </c>
      <c r="P195" s="53">
        <v>4.993275047496332</v>
      </c>
      <c r="Q195" s="53">
        <v>2.4717354415134776</v>
      </c>
      <c r="R195" s="53">
        <v>44.060648174357496</v>
      </c>
      <c r="S195" s="53">
        <v>18.208547580354917</v>
      </c>
      <c r="T195" s="53">
        <v>26.38619610203181</v>
      </c>
      <c r="U195" s="53">
        <v>5.407713705740428</v>
      </c>
      <c r="V195" s="54">
        <v>149.10793631468297</v>
      </c>
      <c r="W195" s="55">
        <v>177.52787026000541</v>
      </c>
      <c r="X195" s="56">
        <v>17.739192861600692</v>
      </c>
      <c r="Y195" s="55">
        <v>197.17580070911853</v>
      </c>
    </row>
    <row r="196" spans="1:25" ht="15">
      <c r="A196" s="45">
        <v>2019</v>
      </c>
      <c r="B196" s="37">
        <v>5</v>
      </c>
      <c r="C196" s="37" t="s">
        <v>93</v>
      </c>
      <c r="D196" s="37" t="s">
        <v>97</v>
      </c>
      <c r="E196" s="37" t="s">
        <v>257</v>
      </c>
      <c r="F196" s="37" t="s">
        <v>95</v>
      </c>
      <c r="G196" s="38" t="s">
        <v>113</v>
      </c>
      <c r="H196" s="52">
        <v>69.51321717386611</v>
      </c>
      <c r="I196" s="53">
        <v>1.5723898551099755</v>
      </c>
      <c r="J196" s="54">
        <v>71.08560702897609</v>
      </c>
      <c r="K196" s="52">
        <v>5.082075094618501</v>
      </c>
      <c r="L196" s="53">
        <v>25.205309484549034</v>
      </c>
      <c r="M196" s="54">
        <v>30.287384579167536</v>
      </c>
      <c r="N196" s="52">
        <v>9.255150849483936</v>
      </c>
      <c r="O196" s="53">
        <v>63.732553016310625</v>
      </c>
      <c r="P196" s="53">
        <v>7.864349271482045</v>
      </c>
      <c r="Q196" s="53">
        <v>8.429619004465103</v>
      </c>
      <c r="R196" s="53">
        <v>43.992517798622856</v>
      </c>
      <c r="S196" s="53">
        <v>29.87980396736832</v>
      </c>
      <c r="T196" s="53">
        <v>61.885300864104586</v>
      </c>
      <c r="U196" s="53">
        <v>8.399476870129856</v>
      </c>
      <c r="V196" s="54">
        <v>233.43877164196732</v>
      </c>
      <c r="W196" s="55">
        <v>334.8117632501109</v>
      </c>
      <c r="X196" s="56">
        <v>33.951502544046676</v>
      </c>
      <c r="Y196" s="55">
        <v>377.3798976777601</v>
      </c>
    </row>
    <row r="197" spans="1:25" ht="15">
      <c r="A197" s="45">
        <v>2019</v>
      </c>
      <c r="B197" s="37">
        <v>5</v>
      </c>
      <c r="C197" s="37" t="s">
        <v>93</v>
      </c>
      <c r="D197" s="37" t="s">
        <v>97</v>
      </c>
      <c r="E197" s="37" t="s">
        <v>258</v>
      </c>
      <c r="F197" s="37" t="s">
        <v>95</v>
      </c>
      <c r="G197" s="38" t="s">
        <v>114</v>
      </c>
      <c r="H197" s="52">
        <v>15.486721201631413</v>
      </c>
      <c r="I197" s="53">
        <v>0.17386428295597217</v>
      </c>
      <c r="J197" s="54">
        <v>15.660585484587385</v>
      </c>
      <c r="K197" s="52">
        <v>0.699529634768053</v>
      </c>
      <c r="L197" s="53">
        <v>13.0484586309053</v>
      </c>
      <c r="M197" s="54">
        <v>13.747988265673353</v>
      </c>
      <c r="N197" s="52">
        <v>6.587332677236041</v>
      </c>
      <c r="O197" s="53">
        <v>27.08419827754096</v>
      </c>
      <c r="P197" s="53">
        <v>4.723768636674087</v>
      </c>
      <c r="Q197" s="53">
        <v>2.5385197234569232</v>
      </c>
      <c r="R197" s="53">
        <v>26.739652915012535</v>
      </c>
      <c r="S197" s="53">
        <v>16.430535505552076</v>
      </c>
      <c r="T197" s="53">
        <v>28.14880661127653</v>
      </c>
      <c r="U197" s="53">
        <v>5.933558316407518</v>
      </c>
      <c r="V197" s="54">
        <v>118.18637266315666</v>
      </c>
      <c r="W197" s="55">
        <v>147.5949464134174</v>
      </c>
      <c r="X197" s="56">
        <v>14.815448851386627</v>
      </c>
      <c r="Y197" s="55">
        <v>164.67761658669926</v>
      </c>
    </row>
    <row r="198" spans="1:25" ht="15">
      <c r="A198" s="45">
        <v>2019</v>
      </c>
      <c r="B198" s="37">
        <v>5</v>
      </c>
      <c r="C198" s="37" t="s">
        <v>93</v>
      </c>
      <c r="D198" s="37" t="s">
        <v>94</v>
      </c>
      <c r="E198" s="37" t="s">
        <v>259</v>
      </c>
      <c r="F198" s="37" t="s">
        <v>95</v>
      </c>
      <c r="G198" s="38" t="s">
        <v>115</v>
      </c>
      <c r="H198" s="52">
        <v>27.577923652687502</v>
      </c>
      <c r="I198" s="53">
        <v>0</v>
      </c>
      <c r="J198" s="54">
        <v>27.577923652687502</v>
      </c>
      <c r="K198" s="52">
        <v>0.9059292526026205</v>
      </c>
      <c r="L198" s="53">
        <v>6.293051281402192</v>
      </c>
      <c r="M198" s="54">
        <v>7.1989805340048125</v>
      </c>
      <c r="N198" s="52">
        <v>2.340598452429932</v>
      </c>
      <c r="O198" s="53">
        <v>7.912986280834682</v>
      </c>
      <c r="P198" s="53">
        <v>1.7715674603467702</v>
      </c>
      <c r="Q198" s="53">
        <v>0.9268229449919123</v>
      </c>
      <c r="R198" s="53">
        <v>7.075816859997103</v>
      </c>
      <c r="S198" s="53">
        <v>5.51166520156101</v>
      </c>
      <c r="T198" s="53">
        <v>10.292945843418211</v>
      </c>
      <c r="U198" s="53">
        <v>2.393824556918067</v>
      </c>
      <c r="V198" s="54">
        <v>38.22622760049769</v>
      </c>
      <c r="W198" s="55">
        <v>73.00313178719</v>
      </c>
      <c r="X198" s="56">
        <v>7.47583218996752</v>
      </c>
      <c r="Y198" s="55">
        <v>83.09584611058368</v>
      </c>
    </row>
    <row r="199" spans="1:25" ht="15">
      <c r="A199" s="45">
        <v>2019</v>
      </c>
      <c r="B199" s="37">
        <v>5</v>
      </c>
      <c r="C199" s="37" t="s">
        <v>116</v>
      </c>
      <c r="D199" s="37" t="s">
        <v>117</v>
      </c>
      <c r="E199" s="37" t="s">
        <v>260</v>
      </c>
      <c r="F199" s="37" t="s">
        <v>118</v>
      </c>
      <c r="G199" s="38" t="s">
        <v>119</v>
      </c>
      <c r="H199" s="52">
        <v>59.59450743497699</v>
      </c>
      <c r="I199" s="53">
        <v>0.8610790102182994</v>
      </c>
      <c r="J199" s="54">
        <v>60.45558644519529</v>
      </c>
      <c r="K199" s="52">
        <v>6.690269558339032</v>
      </c>
      <c r="L199" s="53">
        <v>12.279811940058687</v>
      </c>
      <c r="M199" s="54">
        <v>18.970081498397718</v>
      </c>
      <c r="N199" s="52">
        <v>4.853317146780606</v>
      </c>
      <c r="O199" s="53">
        <v>22.07458571437244</v>
      </c>
      <c r="P199" s="53">
        <v>6.070558507516085</v>
      </c>
      <c r="Q199" s="53">
        <v>4.517063795984145</v>
      </c>
      <c r="R199" s="53">
        <v>26.599911441742908</v>
      </c>
      <c r="S199" s="53">
        <v>16.734811696514313</v>
      </c>
      <c r="T199" s="53">
        <v>33.552243078869004</v>
      </c>
      <c r="U199" s="53">
        <v>7.359936328547194</v>
      </c>
      <c r="V199" s="54">
        <v>121.76242771032669</v>
      </c>
      <c r="W199" s="55">
        <v>201.1880956539197</v>
      </c>
      <c r="X199" s="56">
        <v>20.441610222381257</v>
      </c>
      <c r="Y199" s="55">
        <v>227.21388630189193</v>
      </c>
    </row>
    <row r="200" spans="1:25" ht="15">
      <c r="A200" s="45">
        <v>2019</v>
      </c>
      <c r="B200" s="37">
        <v>5</v>
      </c>
      <c r="C200" s="37" t="s">
        <v>116</v>
      </c>
      <c r="D200" s="37" t="s">
        <v>120</v>
      </c>
      <c r="E200" s="37" t="s">
        <v>261</v>
      </c>
      <c r="F200" s="37" t="s">
        <v>118</v>
      </c>
      <c r="G200" s="38" t="s">
        <v>121</v>
      </c>
      <c r="H200" s="52">
        <v>5.724604856622869</v>
      </c>
      <c r="I200" s="53">
        <v>0</v>
      </c>
      <c r="J200" s="54">
        <v>5.724604856622869</v>
      </c>
      <c r="K200" s="52">
        <v>1.0953040429453176</v>
      </c>
      <c r="L200" s="53">
        <v>3.5518027801685577</v>
      </c>
      <c r="M200" s="54">
        <v>4.647106823113875</v>
      </c>
      <c r="N200" s="52">
        <v>12.86567081181347</v>
      </c>
      <c r="O200" s="53">
        <v>5.412927094623216</v>
      </c>
      <c r="P200" s="53">
        <v>0.8105466146112699</v>
      </c>
      <c r="Q200" s="53">
        <v>0.5298452335982836</v>
      </c>
      <c r="R200" s="53">
        <v>4.55300500291152</v>
      </c>
      <c r="S200" s="53">
        <v>3.9319467070080782</v>
      </c>
      <c r="T200" s="53">
        <v>6.775201088264422</v>
      </c>
      <c r="U200" s="53">
        <v>0.9722568922960536</v>
      </c>
      <c r="V200" s="54">
        <v>35.85139944512631</v>
      </c>
      <c r="W200" s="55">
        <v>46.22311112486305</v>
      </c>
      <c r="X200" s="56">
        <v>4.753543259611328</v>
      </c>
      <c r="Y200" s="55">
        <v>52.83688557550257</v>
      </c>
    </row>
    <row r="201" spans="1:25" ht="15">
      <c r="A201" s="45">
        <v>2019</v>
      </c>
      <c r="B201" s="37">
        <v>5</v>
      </c>
      <c r="C201" s="37" t="s">
        <v>116</v>
      </c>
      <c r="D201" s="37" t="s">
        <v>117</v>
      </c>
      <c r="E201" s="37" t="s">
        <v>262</v>
      </c>
      <c r="F201" s="37" t="s">
        <v>118</v>
      </c>
      <c r="G201" s="38" t="s">
        <v>122</v>
      </c>
      <c r="H201" s="52">
        <v>11.372592588273994</v>
      </c>
      <c r="I201" s="53">
        <v>0</v>
      </c>
      <c r="J201" s="54">
        <v>11.372592588273994</v>
      </c>
      <c r="K201" s="52">
        <v>2.707750239622051</v>
      </c>
      <c r="L201" s="53">
        <v>2.748288285920318</v>
      </c>
      <c r="M201" s="54">
        <v>5.456038525542369</v>
      </c>
      <c r="N201" s="52">
        <v>1.3902123457239997</v>
      </c>
      <c r="O201" s="53">
        <v>6.163060826329165</v>
      </c>
      <c r="P201" s="53">
        <v>2.016743007760934</v>
      </c>
      <c r="Q201" s="53">
        <v>1.5011688890209558</v>
      </c>
      <c r="R201" s="53">
        <v>9.142782787282655</v>
      </c>
      <c r="S201" s="53">
        <v>5.619083433640971</v>
      </c>
      <c r="T201" s="53">
        <v>13.642619229601882</v>
      </c>
      <c r="U201" s="53">
        <v>1.6303148924706625</v>
      </c>
      <c r="V201" s="54">
        <v>41.10598541183123</v>
      </c>
      <c r="W201" s="55">
        <v>57.93461652564759</v>
      </c>
      <c r="X201" s="56">
        <v>5.831051331859406</v>
      </c>
      <c r="Y201" s="55">
        <v>64.81367208345826</v>
      </c>
    </row>
    <row r="202" spans="1:25" ht="15">
      <c r="A202" s="45">
        <v>2019</v>
      </c>
      <c r="B202" s="37">
        <v>5</v>
      </c>
      <c r="C202" s="37" t="s">
        <v>116</v>
      </c>
      <c r="D202" s="37" t="s">
        <v>123</v>
      </c>
      <c r="E202" s="37" t="s">
        <v>263</v>
      </c>
      <c r="F202" s="37" t="s">
        <v>118</v>
      </c>
      <c r="G202" s="38" t="s">
        <v>124</v>
      </c>
      <c r="H202" s="52">
        <v>11.361995137442813</v>
      </c>
      <c r="I202" s="53">
        <v>0</v>
      </c>
      <c r="J202" s="54">
        <v>11.361995137442813</v>
      </c>
      <c r="K202" s="52">
        <v>4.7367322945913966</v>
      </c>
      <c r="L202" s="53">
        <v>12.278467027445165</v>
      </c>
      <c r="M202" s="54">
        <v>17.015199322036562</v>
      </c>
      <c r="N202" s="52">
        <v>17.449402902419735</v>
      </c>
      <c r="O202" s="53">
        <v>18.12361304279125</v>
      </c>
      <c r="P202" s="53">
        <v>3.59023564256876</v>
      </c>
      <c r="Q202" s="53">
        <v>2.50325247079934</v>
      </c>
      <c r="R202" s="53">
        <v>25.607416831353</v>
      </c>
      <c r="S202" s="53">
        <v>11.927199609782138</v>
      </c>
      <c r="T202" s="53">
        <v>20.200098637438874</v>
      </c>
      <c r="U202" s="53">
        <v>3.612644767171982</v>
      </c>
      <c r="V202" s="54">
        <v>103.01386390432506</v>
      </c>
      <c r="W202" s="55">
        <v>131.39105836380443</v>
      </c>
      <c r="X202" s="56">
        <v>13.204459130172037</v>
      </c>
      <c r="Y202" s="55">
        <v>146.77104162052046</v>
      </c>
    </row>
    <row r="203" spans="1:25" ht="15">
      <c r="A203" s="45">
        <v>2019</v>
      </c>
      <c r="B203" s="37">
        <v>5</v>
      </c>
      <c r="C203" s="37" t="s">
        <v>116</v>
      </c>
      <c r="D203" s="37" t="s">
        <v>120</v>
      </c>
      <c r="E203" s="37" t="s">
        <v>264</v>
      </c>
      <c r="F203" s="37" t="s">
        <v>118</v>
      </c>
      <c r="G203" s="38" t="s">
        <v>125</v>
      </c>
      <c r="H203" s="52">
        <v>12.297642484136334</v>
      </c>
      <c r="I203" s="53">
        <v>0</v>
      </c>
      <c r="J203" s="54">
        <v>12.297642484136334</v>
      </c>
      <c r="K203" s="52">
        <v>2.712289967996102</v>
      </c>
      <c r="L203" s="53">
        <v>2.652918417383786</v>
      </c>
      <c r="M203" s="54">
        <v>5.365208385379888</v>
      </c>
      <c r="N203" s="52">
        <v>17.071921886191497</v>
      </c>
      <c r="O203" s="53">
        <v>1.7851290833297124</v>
      </c>
      <c r="P203" s="53">
        <v>0.40053310529974495</v>
      </c>
      <c r="Q203" s="53">
        <v>0.18411993231575569</v>
      </c>
      <c r="R203" s="53">
        <v>3.1058811916720024</v>
      </c>
      <c r="S203" s="53">
        <v>2.4608822392756013</v>
      </c>
      <c r="T203" s="53">
        <v>3.0009365906682444</v>
      </c>
      <c r="U203" s="53">
        <v>0.5567105243769656</v>
      </c>
      <c r="V203" s="54">
        <v>28.56611455312952</v>
      </c>
      <c r="W203" s="55">
        <v>46.22896542264574</v>
      </c>
      <c r="X203" s="56">
        <v>4.832295427063458</v>
      </c>
      <c r="Y203" s="55">
        <v>53.712237395155334</v>
      </c>
    </row>
    <row r="204" spans="1:25" ht="15">
      <c r="A204" s="45">
        <v>2019</v>
      </c>
      <c r="B204" s="37">
        <v>5</v>
      </c>
      <c r="C204" s="37" t="s">
        <v>116</v>
      </c>
      <c r="D204" s="37" t="s">
        <v>126</v>
      </c>
      <c r="E204" s="37" t="s">
        <v>265</v>
      </c>
      <c r="F204" s="37" t="s">
        <v>118</v>
      </c>
      <c r="G204" s="38" t="s">
        <v>127</v>
      </c>
      <c r="H204" s="52">
        <v>104.46915760653818</v>
      </c>
      <c r="I204" s="53">
        <v>0</v>
      </c>
      <c r="J204" s="54">
        <v>104.46915760653818</v>
      </c>
      <c r="K204" s="52">
        <v>35.77048053374092</v>
      </c>
      <c r="L204" s="53">
        <v>27.823628160281167</v>
      </c>
      <c r="M204" s="54">
        <v>63.59410869402209</v>
      </c>
      <c r="N204" s="52">
        <v>20.91139299489547</v>
      </c>
      <c r="O204" s="53">
        <v>147.07843033260946</v>
      </c>
      <c r="P204" s="53">
        <v>24.021045959912172</v>
      </c>
      <c r="Q204" s="53">
        <v>13.41406945080584</v>
      </c>
      <c r="R204" s="53">
        <v>100.70488926808434</v>
      </c>
      <c r="S204" s="53">
        <v>54.90584059573287</v>
      </c>
      <c r="T204" s="53">
        <v>64.002275717723</v>
      </c>
      <c r="U204" s="53">
        <v>27.803513536155265</v>
      </c>
      <c r="V204" s="54">
        <v>452.8414578559184</v>
      </c>
      <c r="W204" s="55">
        <v>620.9047241564787</v>
      </c>
      <c r="X204" s="56">
        <v>62.63507931137005</v>
      </c>
      <c r="Y204" s="55">
        <v>696.2054099904278</v>
      </c>
    </row>
    <row r="205" spans="1:25" ht="15">
      <c r="A205" s="45">
        <v>2019</v>
      </c>
      <c r="B205" s="37">
        <v>5</v>
      </c>
      <c r="C205" s="37" t="s">
        <v>116</v>
      </c>
      <c r="D205" s="37" t="s">
        <v>120</v>
      </c>
      <c r="E205" s="37" t="s">
        <v>266</v>
      </c>
      <c r="F205" s="37" t="s">
        <v>118</v>
      </c>
      <c r="G205" s="38" t="s">
        <v>128</v>
      </c>
      <c r="H205" s="52">
        <v>202.2582018803342</v>
      </c>
      <c r="I205" s="53">
        <v>0</v>
      </c>
      <c r="J205" s="54">
        <v>202.2582018803342</v>
      </c>
      <c r="K205" s="52">
        <v>7.886909154060666</v>
      </c>
      <c r="L205" s="53">
        <v>29.194885374529846</v>
      </c>
      <c r="M205" s="54">
        <v>37.081794528590514</v>
      </c>
      <c r="N205" s="52">
        <v>9.18897570757649</v>
      </c>
      <c r="O205" s="53">
        <v>34.787659518880844</v>
      </c>
      <c r="P205" s="53">
        <v>6.713388383788323</v>
      </c>
      <c r="Q205" s="53">
        <v>4.218059296170141</v>
      </c>
      <c r="R205" s="53">
        <v>31.11725992960175</v>
      </c>
      <c r="S205" s="53">
        <v>18.006111416811255</v>
      </c>
      <c r="T205" s="53">
        <v>24.6357688424323</v>
      </c>
      <c r="U205" s="53">
        <v>6.448497056226246</v>
      </c>
      <c r="V205" s="54">
        <v>135.11572015148732</v>
      </c>
      <c r="W205" s="55">
        <v>374.45571656041204</v>
      </c>
      <c r="X205" s="56">
        <v>38.81860862278311</v>
      </c>
      <c r="Y205" s="55">
        <v>431.4790771504901</v>
      </c>
    </row>
    <row r="206" spans="1:25" ht="15">
      <c r="A206" s="45">
        <v>2019</v>
      </c>
      <c r="B206" s="37">
        <v>5</v>
      </c>
      <c r="C206" s="37" t="s">
        <v>116</v>
      </c>
      <c r="D206" s="37" t="s">
        <v>126</v>
      </c>
      <c r="E206" s="37" t="s">
        <v>267</v>
      </c>
      <c r="F206" s="37" t="s">
        <v>118</v>
      </c>
      <c r="G206" s="38" t="s">
        <v>129</v>
      </c>
      <c r="H206" s="52">
        <v>43.17900287251082</v>
      </c>
      <c r="I206" s="53">
        <v>0</v>
      </c>
      <c r="J206" s="54">
        <v>43.17900287251082</v>
      </c>
      <c r="K206" s="52">
        <v>20.035815815369432</v>
      </c>
      <c r="L206" s="53">
        <v>28.89045582093425</v>
      </c>
      <c r="M206" s="54">
        <v>48.92627163630368</v>
      </c>
      <c r="N206" s="52">
        <v>39.29100431409135</v>
      </c>
      <c r="O206" s="53">
        <v>78.2873375610651</v>
      </c>
      <c r="P206" s="53">
        <v>17.354814601636345</v>
      </c>
      <c r="Q206" s="53">
        <v>9.21168893877523</v>
      </c>
      <c r="R206" s="53">
        <v>92.5958419900134</v>
      </c>
      <c r="S206" s="53">
        <v>39.57874109203311</v>
      </c>
      <c r="T206" s="53">
        <v>45.05441639988484</v>
      </c>
      <c r="U206" s="53">
        <v>11.339402012404994</v>
      </c>
      <c r="V206" s="54">
        <v>332.71324690990434</v>
      </c>
      <c r="W206" s="55">
        <v>424.81852141871883</v>
      </c>
      <c r="X206" s="56">
        <v>42.66191185188674</v>
      </c>
      <c r="Y206" s="55">
        <v>474.19838860569826</v>
      </c>
    </row>
    <row r="207" spans="1:25" ht="15">
      <c r="A207" s="45">
        <v>2019</v>
      </c>
      <c r="B207" s="37">
        <v>5</v>
      </c>
      <c r="C207" s="37" t="s">
        <v>116</v>
      </c>
      <c r="D207" s="37" t="s">
        <v>126</v>
      </c>
      <c r="E207" s="37" t="s">
        <v>268</v>
      </c>
      <c r="F207" s="37" t="s">
        <v>118</v>
      </c>
      <c r="G207" s="38" t="s">
        <v>130</v>
      </c>
      <c r="H207" s="52">
        <v>95.80952324324278</v>
      </c>
      <c r="I207" s="53">
        <v>0</v>
      </c>
      <c r="J207" s="54">
        <v>95.80952324324278</v>
      </c>
      <c r="K207" s="52">
        <v>30.99418124124863</v>
      </c>
      <c r="L207" s="53">
        <v>13.836059272948479</v>
      </c>
      <c r="M207" s="54">
        <v>44.83024051419711</v>
      </c>
      <c r="N207" s="52">
        <v>5.649538724934953</v>
      </c>
      <c r="O207" s="53">
        <v>71.07800427317773</v>
      </c>
      <c r="P207" s="53">
        <v>10.499699741145553</v>
      </c>
      <c r="Q207" s="53">
        <v>12.13086209871841</v>
      </c>
      <c r="R207" s="53">
        <v>41.65224137564265</v>
      </c>
      <c r="S207" s="53">
        <v>32.389289884894744</v>
      </c>
      <c r="T207" s="53">
        <v>50.87366767156557</v>
      </c>
      <c r="U207" s="53">
        <v>10.861009063766318</v>
      </c>
      <c r="V207" s="54">
        <v>235.13431283384594</v>
      </c>
      <c r="W207" s="55">
        <v>375.77407659128585</v>
      </c>
      <c r="X207" s="56">
        <v>38.0472164088861</v>
      </c>
      <c r="Y207" s="55">
        <v>422.90483920024525</v>
      </c>
    </row>
    <row r="208" spans="1:25" ht="15">
      <c r="A208" s="45">
        <v>2019</v>
      </c>
      <c r="B208" s="37">
        <v>5</v>
      </c>
      <c r="C208" s="37" t="s">
        <v>116</v>
      </c>
      <c r="D208" s="37" t="s">
        <v>120</v>
      </c>
      <c r="E208" s="37" t="s">
        <v>269</v>
      </c>
      <c r="F208" s="37" t="s">
        <v>118</v>
      </c>
      <c r="G208" s="38" t="s">
        <v>131</v>
      </c>
      <c r="H208" s="52">
        <v>14.870063347748069</v>
      </c>
      <c r="I208" s="53">
        <v>0</v>
      </c>
      <c r="J208" s="54">
        <v>14.870063347748069</v>
      </c>
      <c r="K208" s="52">
        <v>1.7398720497759927</v>
      </c>
      <c r="L208" s="53">
        <v>5.30964131895989</v>
      </c>
      <c r="M208" s="54">
        <v>7.049513368735882</v>
      </c>
      <c r="N208" s="52">
        <v>15.057320004796072</v>
      </c>
      <c r="O208" s="53">
        <v>5.1840749064420875</v>
      </c>
      <c r="P208" s="53">
        <v>1.5669385818276365</v>
      </c>
      <c r="Q208" s="53">
        <v>1.0766026575232337</v>
      </c>
      <c r="R208" s="53">
        <v>14.873127081094422</v>
      </c>
      <c r="S208" s="53">
        <v>5.5874664749807925</v>
      </c>
      <c r="T208" s="53">
        <v>8.42608165985158</v>
      </c>
      <c r="U208" s="53">
        <v>1.7125530138083762</v>
      </c>
      <c r="V208" s="54">
        <v>53.4841643803242</v>
      </c>
      <c r="W208" s="55">
        <v>75.40374109680815</v>
      </c>
      <c r="X208" s="56">
        <v>7.698078350456353</v>
      </c>
      <c r="Y208" s="55">
        <v>85.56616934404423</v>
      </c>
    </row>
    <row r="209" spans="1:25" ht="15">
      <c r="A209" s="45">
        <v>2019</v>
      </c>
      <c r="B209" s="37">
        <v>5</v>
      </c>
      <c r="C209" s="37" t="s">
        <v>116</v>
      </c>
      <c r="D209" s="37" t="s">
        <v>126</v>
      </c>
      <c r="E209" s="37" t="s">
        <v>270</v>
      </c>
      <c r="F209" s="37" t="s">
        <v>118</v>
      </c>
      <c r="G209" s="38" t="s">
        <v>132</v>
      </c>
      <c r="H209" s="52">
        <v>76.02240279611856</v>
      </c>
      <c r="I209" s="53">
        <v>0</v>
      </c>
      <c r="J209" s="54">
        <v>76.02240279611856</v>
      </c>
      <c r="K209" s="52">
        <v>508.7774500969115</v>
      </c>
      <c r="L209" s="53">
        <v>207.64714990298535</v>
      </c>
      <c r="M209" s="54">
        <v>716.4245999998968</v>
      </c>
      <c r="N209" s="52">
        <v>13.156789182433617</v>
      </c>
      <c r="O209" s="53">
        <v>145.62506825499102</v>
      </c>
      <c r="P209" s="53">
        <v>25.67979398035861</v>
      </c>
      <c r="Q209" s="53">
        <v>14.75326013950781</v>
      </c>
      <c r="R209" s="53">
        <v>98.13996805922672</v>
      </c>
      <c r="S209" s="53">
        <v>89.37022204559015</v>
      </c>
      <c r="T209" s="53">
        <v>67.28255632648518</v>
      </c>
      <c r="U209" s="53">
        <v>23.045590878593405</v>
      </c>
      <c r="V209" s="54">
        <v>477.0532488671865</v>
      </c>
      <c r="W209" s="55">
        <v>1269.5002516632019</v>
      </c>
      <c r="X209" s="56">
        <v>120.96896412221955</v>
      </c>
      <c r="Y209" s="55">
        <v>1344.601948569364</v>
      </c>
    </row>
    <row r="210" spans="1:25" ht="15">
      <c r="A210" s="45">
        <v>2019</v>
      </c>
      <c r="B210" s="37">
        <v>5</v>
      </c>
      <c r="C210" s="37" t="s">
        <v>116</v>
      </c>
      <c r="D210" s="37" t="s">
        <v>120</v>
      </c>
      <c r="E210" s="37" t="s">
        <v>271</v>
      </c>
      <c r="F210" s="37" t="s">
        <v>118</v>
      </c>
      <c r="G210" s="38" t="s">
        <v>133</v>
      </c>
      <c r="H210" s="52">
        <v>2.8331933607536697</v>
      </c>
      <c r="I210" s="53">
        <v>0</v>
      </c>
      <c r="J210" s="54">
        <v>2.8331933607536697</v>
      </c>
      <c r="K210" s="52">
        <v>11.039446726061945</v>
      </c>
      <c r="L210" s="53">
        <v>17.318079498623955</v>
      </c>
      <c r="M210" s="54">
        <v>28.3575262246859</v>
      </c>
      <c r="N210" s="52">
        <v>60.4061050020602</v>
      </c>
      <c r="O210" s="53">
        <v>95.93839694807643</v>
      </c>
      <c r="P210" s="53">
        <v>8.122515506287106</v>
      </c>
      <c r="Q210" s="53">
        <v>4.383340505284565</v>
      </c>
      <c r="R210" s="53">
        <v>44.19960166621767</v>
      </c>
      <c r="S210" s="53">
        <v>29.299929576932904</v>
      </c>
      <c r="T210" s="53">
        <v>23.774859082640287</v>
      </c>
      <c r="U210" s="53">
        <v>9.056304476819266</v>
      </c>
      <c r="V210" s="54">
        <v>275.1810527643184</v>
      </c>
      <c r="W210" s="55">
        <v>306.371772349758</v>
      </c>
      <c r="X210" s="56">
        <v>31.191258947840737</v>
      </c>
      <c r="Y210" s="55">
        <v>346.69905622800957</v>
      </c>
    </row>
    <row r="211" spans="1:25" ht="15">
      <c r="A211" s="45">
        <v>2019</v>
      </c>
      <c r="B211" s="37">
        <v>5</v>
      </c>
      <c r="C211" s="37" t="s">
        <v>116</v>
      </c>
      <c r="D211" s="37" t="s">
        <v>126</v>
      </c>
      <c r="E211" s="37" t="s">
        <v>272</v>
      </c>
      <c r="F211" s="37" t="s">
        <v>118</v>
      </c>
      <c r="G211" s="38" t="s">
        <v>134</v>
      </c>
      <c r="H211" s="52">
        <v>42.67173425779328</v>
      </c>
      <c r="I211" s="53">
        <v>0</v>
      </c>
      <c r="J211" s="54">
        <v>42.67173425779328</v>
      </c>
      <c r="K211" s="52">
        <v>49.216232129268356</v>
      </c>
      <c r="L211" s="53">
        <v>47.40935214843743</v>
      </c>
      <c r="M211" s="54">
        <v>96.62558427770578</v>
      </c>
      <c r="N211" s="52">
        <v>8.019780912346059</v>
      </c>
      <c r="O211" s="53">
        <v>158.33698972832082</v>
      </c>
      <c r="P211" s="53">
        <v>41.48470086368718</v>
      </c>
      <c r="Q211" s="53">
        <v>47.29473380523788</v>
      </c>
      <c r="R211" s="53">
        <v>149.15050093398548</v>
      </c>
      <c r="S211" s="53">
        <v>85.08089879506088</v>
      </c>
      <c r="T211" s="53">
        <v>101.58579569829479</v>
      </c>
      <c r="U211" s="53">
        <v>32.513175422242014</v>
      </c>
      <c r="V211" s="54">
        <v>623.4665761591751</v>
      </c>
      <c r="W211" s="55">
        <v>762.7638946946743</v>
      </c>
      <c r="X211" s="56">
        <v>75.53137239333856</v>
      </c>
      <c r="Y211" s="55">
        <v>839.5510986285838</v>
      </c>
    </row>
    <row r="212" spans="1:25" ht="15">
      <c r="A212" s="45">
        <v>2019</v>
      </c>
      <c r="B212" s="37">
        <v>5</v>
      </c>
      <c r="C212" s="37" t="s">
        <v>116</v>
      </c>
      <c r="D212" s="37" t="s">
        <v>126</v>
      </c>
      <c r="E212" s="37" t="s">
        <v>273</v>
      </c>
      <c r="F212" s="37" t="s">
        <v>118</v>
      </c>
      <c r="G212" s="38" t="s">
        <v>135</v>
      </c>
      <c r="H212" s="52">
        <v>26.49516326936538</v>
      </c>
      <c r="I212" s="53">
        <v>0.2976842777815222</v>
      </c>
      <c r="J212" s="54">
        <v>26.792847547146902</v>
      </c>
      <c r="K212" s="52">
        <v>26.490361035792642</v>
      </c>
      <c r="L212" s="53">
        <v>9.20603317863091</v>
      </c>
      <c r="M212" s="54">
        <v>35.69639421442355</v>
      </c>
      <c r="N212" s="52">
        <v>7.691500087079351</v>
      </c>
      <c r="O212" s="53">
        <v>53.35122859615853</v>
      </c>
      <c r="P212" s="53">
        <v>9.410906593539748</v>
      </c>
      <c r="Q212" s="53">
        <v>9.752677471991637</v>
      </c>
      <c r="R212" s="53">
        <v>29.795441018682926</v>
      </c>
      <c r="S212" s="53">
        <v>22.014237713684143</v>
      </c>
      <c r="T212" s="53">
        <v>29.895307436260087</v>
      </c>
      <c r="U212" s="53">
        <v>9.708058592960194</v>
      </c>
      <c r="V212" s="54">
        <v>171.6193575103566</v>
      </c>
      <c r="W212" s="55">
        <v>234.10859927192703</v>
      </c>
      <c r="X212" s="56">
        <v>23.404295223517014</v>
      </c>
      <c r="Y212" s="55">
        <v>260.14490787271444</v>
      </c>
    </row>
    <row r="213" spans="1:25" ht="15">
      <c r="A213" s="45">
        <v>2019</v>
      </c>
      <c r="B213" s="37">
        <v>5</v>
      </c>
      <c r="C213" s="37" t="s">
        <v>116</v>
      </c>
      <c r="D213" s="37" t="s">
        <v>126</v>
      </c>
      <c r="E213" s="37" t="s">
        <v>274</v>
      </c>
      <c r="F213" s="37" t="s">
        <v>118</v>
      </c>
      <c r="G213" s="38" t="s">
        <v>136</v>
      </c>
      <c r="H213" s="52">
        <v>130.62578024963906</v>
      </c>
      <c r="I213" s="53">
        <v>0</v>
      </c>
      <c r="J213" s="54">
        <v>130.62578024963906</v>
      </c>
      <c r="K213" s="52">
        <v>214.25584433128242</v>
      </c>
      <c r="L213" s="53">
        <v>110.66277856328043</v>
      </c>
      <c r="M213" s="54">
        <v>324.9186228945629</v>
      </c>
      <c r="N213" s="52">
        <v>18.416806323931254</v>
      </c>
      <c r="O213" s="53">
        <v>133.6672371951348</v>
      </c>
      <c r="P213" s="53">
        <v>25.21806584558794</v>
      </c>
      <c r="Q213" s="53">
        <v>25.65466428403777</v>
      </c>
      <c r="R213" s="53">
        <v>93.97288800513383</v>
      </c>
      <c r="S213" s="53">
        <v>84.23606545813605</v>
      </c>
      <c r="T213" s="53">
        <v>115.28133645167632</v>
      </c>
      <c r="U213" s="53">
        <v>26.29905406401789</v>
      </c>
      <c r="V213" s="54">
        <v>522.7461176276558</v>
      </c>
      <c r="W213" s="55">
        <v>978.2905207718578</v>
      </c>
      <c r="X213" s="56">
        <v>95.99375745455043</v>
      </c>
      <c r="Y213" s="55">
        <v>1066.9959238937959</v>
      </c>
    </row>
    <row r="214" spans="1:25" ht="15">
      <c r="A214" s="45">
        <v>2019</v>
      </c>
      <c r="B214" s="37">
        <v>5</v>
      </c>
      <c r="C214" s="37" t="s">
        <v>116</v>
      </c>
      <c r="D214" s="37" t="s">
        <v>117</v>
      </c>
      <c r="E214" s="37" t="s">
        <v>275</v>
      </c>
      <c r="F214" s="37" t="s">
        <v>118</v>
      </c>
      <c r="G214" s="38" t="s">
        <v>137</v>
      </c>
      <c r="H214" s="52">
        <v>14.620868275245178</v>
      </c>
      <c r="I214" s="53">
        <v>0</v>
      </c>
      <c r="J214" s="54">
        <v>14.620868275245178</v>
      </c>
      <c r="K214" s="52">
        <v>8.255135166301041</v>
      </c>
      <c r="L214" s="53">
        <v>3.734820607148007</v>
      </c>
      <c r="M214" s="54">
        <v>11.989955773449049</v>
      </c>
      <c r="N214" s="52">
        <v>35.94705321391852</v>
      </c>
      <c r="O214" s="53">
        <v>1.8266203513408648</v>
      </c>
      <c r="P214" s="53">
        <v>0.8250062118194331</v>
      </c>
      <c r="Q214" s="53">
        <v>0.5046733108063456</v>
      </c>
      <c r="R214" s="53">
        <v>4.144263722468547</v>
      </c>
      <c r="S214" s="53">
        <v>5.410418121958203</v>
      </c>
      <c r="T214" s="53">
        <v>6.159642706478875</v>
      </c>
      <c r="U214" s="53">
        <v>0.8598688088005393</v>
      </c>
      <c r="V214" s="54">
        <v>55.67754644759133</v>
      </c>
      <c r="W214" s="55">
        <v>82.28837049628555</v>
      </c>
      <c r="X214" s="56">
        <v>8.571628438095328</v>
      </c>
      <c r="Y214" s="55">
        <v>95.27590891155353</v>
      </c>
    </row>
    <row r="215" spans="1:25" ht="15">
      <c r="A215" s="45">
        <v>2019</v>
      </c>
      <c r="B215" s="37">
        <v>5</v>
      </c>
      <c r="C215" s="37" t="s">
        <v>116</v>
      </c>
      <c r="D215" s="37" t="s">
        <v>126</v>
      </c>
      <c r="E215" s="37" t="s">
        <v>276</v>
      </c>
      <c r="F215" s="37" t="s">
        <v>118</v>
      </c>
      <c r="G215" s="38" t="s">
        <v>138</v>
      </c>
      <c r="H215" s="52">
        <v>45.92628375699926</v>
      </c>
      <c r="I215" s="53">
        <v>0.516188355389417</v>
      </c>
      <c r="J215" s="54">
        <v>46.44247211238868</v>
      </c>
      <c r="K215" s="52">
        <v>1283.6056977225046</v>
      </c>
      <c r="L215" s="53">
        <v>594.0707550008203</v>
      </c>
      <c r="M215" s="54">
        <v>1877.676452723325</v>
      </c>
      <c r="N215" s="52">
        <v>382.5500807413635</v>
      </c>
      <c r="O215" s="53">
        <v>360.43496036746586</v>
      </c>
      <c r="P215" s="53">
        <v>47.373654316780254</v>
      </c>
      <c r="Q215" s="53">
        <v>22.59411840542739</v>
      </c>
      <c r="R215" s="53">
        <v>171.44080681506577</v>
      </c>
      <c r="S215" s="53">
        <v>212.36062510294968</v>
      </c>
      <c r="T215" s="53">
        <v>265.3407341902721</v>
      </c>
      <c r="U215" s="53">
        <v>38.65879266746417</v>
      </c>
      <c r="V215" s="54">
        <v>1500.7537726067887</v>
      </c>
      <c r="W215" s="55">
        <v>3424.8726974425026</v>
      </c>
      <c r="X215" s="56">
        <v>329.520789835221</v>
      </c>
      <c r="Y215" s="55">
        <v>3662.710485393827</v>
      </c>
    </row>
    <row r="216" spans="1:25" ht="15">
      <c r="A216" s="45">
        <v>2019</v>
      </c>
      <c r="B216" s="37">
        <v>5</v>
      </c>
      <c r="C216" s="37" t="s">
        <v>116</v>
      </c>
      <c r="D216" s="37" t="s">
        <v>120</v>
      </c>
      <c r="E216" s="37" t="s">
        <v>277</v>
      </c>
      <c r="F216" s="37" t="s">
        <v>118</v>
      </c>
      <c r="G216" s="38" t="s">
        <v>139</v>
      </c>
      <c r="H216" s="52">
        <v>11.701429340586493</v>
      </c>
      <c r="I216" s="53">
        <v>0.1298949037349496</v>
      </c>
      <c r="J216" s="54">
        <v>11.831324244321443</v>
      </c>
      <c r="K216" s="52">
        <v>5.7876202698729085</v>
      </c>
      <c r="L216" s="53">
        <v>56.276900894192956</v>
      </c>
      <c r="M216" s="54">
        <v>62.064521164065866</v>
      </c>
      <c r="N216" s="52">
        <v>11.93658319694322</v>
      </c>
      <c r="O216" s="53">
        <v>134.2592897608618</v>
      </c>
      <c r="P216" s="53">
        <v>31.101132378760994</v>
      </c>
      <c r="Q216" s="53">
        <v>18.616017601684504</v>
      </c>
      <c r="R216" s="53">
        <v>149.08197886656325</v>
      </c>
      <c r="S216" s="53">
        <v>87.92986976694618</v>
      </c>
      <c r="T216" s="53">
        <v>149.77583322683853</v>
      </c>
      <c r="U216" s="53">
        <v>34.74491815968067</v>
      </c>
      <c r="V216" s="54">
        <v>617.4456229582792</v>
      </c>
      <c r="W216" s="55">
        <v>691.3414683666665</v>
      </c>
      <c r="X216" s="56">
        <v>68.59783280662806</v>
      </c>
      <c r="Y216" s="55">
        <v>762.4829748207011</v>
      </c>
    </row>
    <row r="217" spans="1:25" ht="15">
      <c r="A217" s="45">
        <v>2019</v>
      </c>
      <c r="B217" s="37">
        <v>5</v>
      </c>
      <c r="C217" s="37" t="s">
        <v>116</v>
      </c>
      <c r="D217" s="37" t="s">
        <v>123</v>
      </c>
      <c r="E217" s="37" t="s">
        <v>278</v>
      </c>
      <c r="F217" s="37" t="s">
        <v>118</v>
      </c>
      <c r="G217" s="38" t="s">
        <v>140</v>
      </c>
      <c r="H217" s="52">
        <v>4.0535588461386185</v>
      </c>
      <c r="I217" s="53">
        <v>0</v>
      </c>
      <c r="J217" s="54">
        <v>4.0535588461386185</v>
      </c>
      <c r="K217" s="52">
        <v>0.02375408051078664</v>
      </c>
      <c r="L217" s="53">
        <v>5.4539123743740054</v>
      </c>
      <c r="M217" s="54">
        <v>5.477666454884792</v>
      </c>
      <c r="N217" s="52">
        <v>3.8167886468785404</v>
      </c>
      <c r="O217" s="53">
        <v>12.133530160127474</v>
      </c>
      <c r="P217" s="53">
        <v>1.7477059040754384</v>
      </c>
      <c r="Q217" s="53">
        <v>0.9949529179249197</v>
      </c>
      <c r="R217" s="53">
        <v>8.654835373446831</v>
      </c>
      <c r="S217" s="53">
        <v>6.181747865617948</v>
      </c>
      <c r="T217" s="53">
        <v>13.492209879373496</v>
      </c>
      <c r="U217" s="53">
        <v>1.9681796819683006</v>
      </c>
      <c r="V217" s="54">
        <v>48.98995042941295</v>
      </c>
      <c r="W217" s="55">
        <v>58.52117573043636</v>
      </c>
      <c r="X217" s="56">
        <v>5.885398665060187</v>
      </c>
      <c r="Y217" s="55">
        <v>65.41775623549397</v>
      </c>
    </row>
    <row r="218" spans="1:25" ht="15">
      <c r="A218" s="45">
        <v>2019</v>
      </c>
      <c r="B218" s="37">
        <v>5</v>
      </c>
      <c r="C218" s="37" t="s">
        <v>116</v>
      </c>
      <c r="D218" s="37" t="s">
        <v>123</v>
      </c>
      <c r="E218" s="37" t="s">
        <v>279</v>
      </c>
      <c r="F218" s="37" t="s">
        <v>118</v>
      </c>
      <c r="G218" s="38" t="s">
        <v>141</v>
      </c>
      <c r="H218" s="52">
        <v>5.293217260296822</v>
      </c>
      <c r="I218" s="53">
        <v>0.16662352688247808</v>
      </c>
      <c r="J218" s="54">
        <v>5.4598407871793</v>
      </c>
      <c r="K218" s="52">
        <v>3.105902032620219</v>
      </c>
      <c r="L218" s="53">
        <v>7.935365526770711</v>
      </c>
      <c r="M218" s="54">
        <v>11.04126755939093</v>
      </c>
      <c r="N218" s="52">
        <v>58.077419227343206</v>
      </c>
      <c r="O218" s="53">
        <v>5.183899945104165</v>
      </c>
      <c r="P218" s="53">
        <v>0.9293771703933382</v>
      </c>
      <c r="Q218" s="53">
        <v>0.5479877838007631</v>
      </c>
      <c r="R218" s="53">
        <v>3.297039997368937</v>
      </c>
      <c r="S218" s="53">
        <v>6.147305652897698</v>
      </c>
      <c r="T218" s="53">
        <v>6.161663752791437</v>
      </c>
      <c r="U218" s="53">
        <v>0.905491744949881</v>
      </c>
      <c r="V218" s="54">
        <v>81.25018527464944</v>
      </c>
      <c r="W218" s="55">
        <v>97.75129362121967</v>
      </c>
      <c r="X218" s="56">
        <v>10.290560974788574</v>
      </c>
      <c r="Y218" s="55">
        <v>114.38229548221436</v>
      </c>
    </row>
    <row r="219" spans="1:25" ht="15">
      <c r="A219" s="45">
        <v>2019</v>
      </c>
      <c r="B219" s="37">
        <v>5</v>
      </c>
      <c r="C219" s="37" t="s">
        <v>116</v>
      </c>
      <c r="D219" s="37" t="s">
        <v>120</v>
      </c>
      <c r="E219" s="37" t="s">
        <v>280</v>
      </c>
      <c r="F219" s="37" t="s">
        <v>118</v>
      </c>
      <c r="G219" s="38" t="s">
        <v>142</v>
      </c>
      <c r="H219" s="52">
        <v>9.617200580074112</v>
      </c>
      <c r="I219" s="53">
        <v>0</v>
      </c>
      <c r="J219" s="54">
        <v>9.617200580074112</v>
      </c>
      <c r="K219" s="52">
        <v>5.956521670057367</v>
      </c>
      <c r="L219" s="53">
        <v>12.59399513940582</v>
      </c>
      <c r="M219" s="54">
        <v>18.550516809463186</v>
      </c>
      <c r="N219" s="52">
        <v>6.835816935635326</v>
      </c>
      <c r="O219" s="53">
        <v>38.473825410368335</v>
      </c>
      <c r="P219" s="53">
        <v>7.117688305527219</v>
      </c>
      <c r="Q219" s="53">
        <v>4.575790973073494</v>
      </c>
      <c r="R219" s="53">
        <v>31.011865091203415</v>
      </c>
      <c r="S219" s="53">
        <v>21.157488860349165</v>
      </c>
      <c r="T219" s="53">
        <v>41.33301942788426</v>
      </c>
      <c r="U219" s="53">
        <v>8.409869838741827</v>
      </c>
      <c r="V219" s="54">
        <v>158.91536484278305</v>
      </c>
      <c r="W219" s="55">
        <v>187.08308223232035</v>
      </c>
      <c r="X219" s="56">
        <v>18.688387476839694</v>
      </c>
      <c r="Y219" s="55">
        <v>207.7263486397539</v>
      </c>
    </row>
    <row r="220" spans="1:25" ht="15">
      <c r="A220" s="45">
        <v>2019</v>
      </c>
      <c r="B220" s="37">
        <v>5</v>
      </c>
      <c r="C220" s="37" t="s">
        <v>116</v>
      </c>
      <c r="D220" s="37" t="s">
        <v>126</v>
      </c>
      <c r="E220" s="37" t="s">
        <v>281</v>
      </c>
      <c r="F220" s="37" t="s">
        <v>118</v>
      </c>
      <c r="G220" s="38" t="s">
        <v>143</v>
      </c>
      <c r="H220" s="52">
        <v>77.92834087364139</v>
      </c>
      <c r="I220" s="53">
        <v>0.8708495530949767</v>
      </c>
      <c r="J220" s="54">
        <v>78.79919042673636</v>
      </c>
      <c r="K220" s="52">
        <v>7.060675714402546</v>
      </c>
      <c r="L220" s="53">
        <v>14.337942913224534</v>
      </c>
      <c r="M220" s="54">
        <v>21.39861862762708</v>
      </c>
      <c r="N220" s="52">
        <v>9.844653835267689</v>
      </c>
      <c r="O220" s="53">
        <v>26.444595197526088</v>
      </c>
      <c r="P220" s="53">
        <v>5.007840349109187</v>
      </c>
      <c r="Q220" s="53">
        <v>2.818561978693736</v>
      </c>
      <c r="R220" s="53">
        <v>33.319691048284525</v>
      </c>
      <c r="S220" s="53">
        <v>16.329560150563022</v>
      </c>
      <c r="T220" s="53">
        <v>30.15506099709128</v>
      </c>
      <c r="U220" s="53">
        <v>6.44512120194791</v>
      </c>
      <c r="V220" s="54">
        <v>130.36508475848345</v>
      </c>
      <c r="W220" s="55">
        <v>230.56289381284688</v>
      </c>
      <c r="X220" s="56">
        <v>23.562031338937164</v>
      </c>
      <c r="Y220" s="55">
        <v>261.8981905065942</v>
      </c>
    </row>
    <row r="221" spans="1:25" ht="15">
      <c r="A221" s="45">
        <v>2019</v>
      </c>
      <c r="B221" s="37">
        <v>5</v>
      </c>
      <c r="C221" s="37" t="s">
        <v>116</v>
      </c>
      <c r="D221" s="37" t="s">
        <v>117</v>
      </c>
      <c r="E221" s="37" t="s">
        <v>282</v>
      </c>
      <c r="F221" s="37" t="s">
        <v>118</v>
      </c>
      <c r="G221" s="38" t="s">
        <v>144</v>
      </c>
      <c r="H221" s="52">
        <v>365.5154240292269</v>
      </c>
      <c r="I221" s="53">
        <v>12.572668173287225</v>
      </c>
      <c r="J221" s="54">
        <v>378.08809220251413</v>
      </c>
      <c r="K221" s="52">
        <v>274.6756090932442</v>
      </c>
      <c r="L221" s="53">
        <v>56.02898981291451</v>
      </c>
      <c r="M221" s="54">
        <v>330.7045989061587</v>
      </c>
      <c r="N221" s="52">
        <v>31.323940997455836</v>
      </c>
      <c r="O221" s="53">
        <v>50.422786257181365</v>
      </c>
      <c r="P221" s="53">
        <v>10.799351681096798</v>
      </c>
      <c r="Q221" s="53">
        <v>8.72045610125015</v>
      </c>
      <c r="R221" s="53">
        <v>45.59768591418026</v>
      </c>
      <c r="S221" s="53">
        <v>54.049067155452605</v>
      </c>
      <c r="T221" s="53">
        <v>62.202010244353914</v>
      </c>
      <c r="U221" s="53">
        <v>10.002582775673673</v>
      </c>
      <c r="V221" s="54">
        <v>273.11788112664453</v>
      </c>
      <c r="W221" s="55">
        <v>981.9105722353174</v>
      </c>
      <c r="X221" s="56">
        <v>98.54022719875277</v>
      </c>
      <c r="Y221" s="55">
        <v>1095.3006318895036</v>
      </c>
    </row>
    <row r="222" spans="1:25" ht="15">
      <c r="A222" s="45">
        <v>2019</v>
      </c>
      <c r="B222" s="37">
        <v>5</v>
      </c>
      <c r="C222" s="37" t="s">
        <v>145</v>
      </c>
      <c r="D222" s="37" t="s">
        <v>146</v>
      </c>
      <c r="E222" s="37" t="s">
        <v>283</v>
      </c>
      <c r="F222" s="37" t="s">
        <v>147</v>
      </c>
      <c r="G222" s="38" t="s">
        <v>148</v>
      </c>
      <c r="H222" s="52">
        <v>43.866663350999744</v>
      </c>
      <c r="I222" s="53">
        <v>1.1813914300853032</v>
      </c>
      <c r="J222" s="54">
        <v>45.04805478108505</v>
      </c>
      <c r="K222" s="52">
        <v>138.9280377707817</v>
      </c>
      <c r="L222" s="53">
        <v>59.224416311312254</v>
      </c>
      <c r="M222" s="54">
        <v>198.15245408209398</v>
      </c>
      <c r="N222" s="52">
        <v>17.439598889252984</v>
      </c>
      <c r="O222" s="53">
        <v>54.676538830678766</v>
      </c>
      <c r="P222" s="53">
        <v>9.851892043113985</v>
      </c>
      <c r="Q222" s="53">
        <v>7.676201151303055</v>
      </c>
      <c r="R222" s="53">
        <v>32.497765141347024</v>
      </c>
      <c r="S222" s="53">
        <v>36.236623481725175</v>
      </c>
      <c r="T222" s="53">
        <v>47.13381253139643</v>
      </c>
      <c r="U222" s="53">
        <v>12.289801981467836</v>
      </c>
      <c r="V222" s="54">
        <v>217.80223405028525</v>
      </c>
      <c r="W222" s="55">
        <v>461.0027429134643</v>
      </c>
      <c r="X222" s="56">
        <v>44.802646221031374</v>
      </c>
      <c r="Y222" s="55">
        <v>497.9932278635824</v>
      </c>
    </row>
    <row r="223" spans="1:25" ht="15">
      <c r="A223" s="45">
        <v>2019</v>
      </c>
      <c r="B223" s="37">
        <v>5</v>
      </c>
      <c r="C223" s="37" t="s">
        <v>145</v>
      </c>
      <c r="D223" s="37" t="s">
        <v>149</v>
      </c>
      <c r="E223" s="37" t="s">
        <v>284</v>
      </c>
      <c r="F223" s="37" t="s">
        <v>147</v>
      </c>
      <c r="G223" s="38" t="s">
        <v>150</v>
      </c>
      <c r="H223" s="52">
        <v>102.36189107459838</v>
      </c>
      <c r="I223" s="53">
        <v>2.8113719411848894</v>
      </c>
      <c r="J223" s="54">
        <v>105.17326301578326</v>
      </c>
      <c r="K223" s="52">
        <v>92.43487747400823</v>
      </c>
      <c r="L223" s="53">
        <v>62.36705525704388</v>
      </c>
      <c r="M223" s="54">
        <v>154.80193273105212</v>
      </c>
      <c r="N223" s="52">
        <v>14.379382616449885</v>
      </c>
      <c r="O223" s="53">
        <v>75.51254467361598</v>
      </c>
      <c r="P223" s="53">
        <v>14.889234991672035</v>
      </c>
      <c r="Q223" s="53">
        <v>20.30504991900626</v>
      </c>
      <c r="R223" s="53">
        <v>49.766604324821685</v>
      </c>
      <c r="S223" s="53">
        <v>47.19020150302081</v>
      </c>
      <c r="T223" s="53">
        <v>75.69195065844916</v>
      </c>
      <c r="U223" s="53">
        <v>13.653537272621978</v>
      </c>
      <c r="V223" s="54">
        <v>311.3885059596578</v>
      </c>
      <c r="W223" s="55">
        <v>571.3637017064932</v>
      </c>
      <c r="X223" s="56">
        <v>56.69841835735735</v>
      </c>
      <c r="Y223" s="55">
        <v>630.2178689092918</v>
      </c>
    </row>
    <row r="224" spans="1:25" ht="15">
      <c r="A224" s="45">
        <v>2019</v>
      </c>
      <c r="B224" s="37">
        <v>5</v>
      </c>
      <c r="C224" s="37" t="s">
        <v>145</v>
      </c>
      <c r="D224" s="37" t="s">
        <v>146</v>
      </c>
      <c r="E224" s="37" t="s">
        <v>285</v>
      </c>
      <c r="F224" s="37" t="s">
        <v>147</v>
      </c>
      <c r="G224" s="38" t="s">
        <v>151</v>
      </c>
      <c r="H224" s="52">
        <v>20.838095622819296</v>
      </c>
      <c r="I224" s="53">
        <v>0.6489812388726912</v>
      </c>
      <c r="J224" s="54">
        <v>21.487076861691985</v>
      </c>
      <c r="K224" s="52">
        <v>4.226506346277595</v>
      </c>
      <c r="L224" s="53">
        <v>2.273614657805255</v>
      </c>
      <c r="M224" s="54">
        <v>6.50012100408285</v>
      </c>
      <c r="N224" s="52">
        <v>3.5731015899539855</v>
      </c>
      <c r="O224" s="53">
        <v>7.756215338235103</v>
      </c>
      <c r="P224" s="53">
        <v>1.813252432143569</v>
      </c>
      <c r="Q224" s="53">
        <v>1.045994785834479</v>
      </c>
      <c r="R224" s="53">
        <v>8.85751293179146</v>
      </c>
      <c r="S224" s="53">
        <v>5.554477973118347</v>
      </c>
      <c r="T224" s="53">
        <v>8.91144174674715</v>
      </c>
      <c r="U224" s="53">
        <v>2.5742072929860162</v>
      </c>
      <c r="V224" s="54">
        <v>40.086204090810114</v>
      </c>
      <c r="W224" s="55">
        <v>68.07340195658495</v>
      </c>
      <c r="X224" s="56">
        <v>6.94990429539333</v>
      </c>
      <c r="Y224" s="55">
        <v>77.25001843639977</v>
      </c>
    </row>
    <row r="225" spans="1:25" ht="15">
      <c r="A225" s="45">
        <v>2019</v>
      </c>
      <c r="B225" s="37">
        <v>5</v>
      </c>
      <c r="C225" s="37" t="s">
        <v>145</v>
      </c>
      <c r="D225" s="37" t="s">
        <v>149</v>
      </c>
      <c r="E225" s="37" t="s">
        <v>286</v>
      </c>
      <c r="F225" s="37" t="s">
        <v>147</v>
      </c>
      <c r="G225" s="38" t="s">
        <v>152</v>
      </c>
      <c r="H225" s="52">
        <v>54.17867773365908</v>
      </c>
      <c r="I225" s="53">
        <v>0</v>
      </c>
      <c r="J225" s="54">
        <v>54.17867773365908</v>
      </c>
      <c r="K225" s="52">
        <v>10.157409577196287</v>
      </c>
      <c r="L225" s="53">
        <v>2.9465257919295165</v>
      </c>
      <c r="M225" s="54">
        <v>13.103935369125804</v>
      </c>
      <c r="N225" s="52">
        <v>2.816376292166787</v>
      </c>
      <c r="O225" s="53">
        <v>13.655445952312958</v>
      </c>
      <c r="P225" s="53">
        <v>3.192796345936758</v>
      </c>
      <c r="Q225" s="53">
        <v>1.552160885809958</v>
      </c>
      <c r="R225" s="53">
        <v>13.47518840339762</v>
      </c>
      <c r="S225" s="53">
        <v>10.412869652623337</v>
      </c>
      <c r="T225" s="53">
        <v>20.854393103206906</v>
      </c>
      <c r="U225" s="53">
        <v>3.320193207252026</v>
      </c>
      <c r="V225" s="54">
        <v>69.27942384270635</v>
      </c>
      <c r="W225" s="55">
        <v>136.56203694549123</v>
      </c>
      <c r="X225" s="56">
        <v>13.992986818658688</v>
      </c>
      <c r="Y225" s="55">
        <v>155.53573856459636</v>
      </c>
    </row>
    <row r="226" spans="1:25" ht="15">
      <c r="A226" s="45">
        <v>2019</v>
      </c>
      <c r="B226" s="37">
        <v>5</v>
      </c>
      <c r="C226" s="37" t="s">
        <v>145</v>
      </c>
      <c r="D226" s="37" t="s">
        <v>153</v>
      </c>
      <c r="E226" s="37" t="s">
        <v>287</v>
      </c>
      <c r="F226" s="37" t="s">
        <v>147</v>
      </c>
      <c r="G226" s="38" t="s">
        <v>154</v>
      </c>
      <c r="H226" s="52">
        <v>75.13404023222748</v>
      </c>
      <c r="I226" s="53">
        <v>0</v>
      </c>
      <c r="J226" s="54">
        <v>75.13404023222748</v>
      </c>
      <c r="K226" s="52">
        <v>8.230425451231051</v>
      </c>
      <c r="L226" s="53">
        <v>9.483171046793633</v>
      </c>
      <c r="M226" s="54">
        <v>17.713596498024685</v>
      </c>
      <c r="N226" s="52">
        <v>3.603357136377727</v>
      </c>
      <c r="O226" s="53">
        <v>21.48024040039188</v>
      </c>
      <c r="P226" s="53">
        <v>4.148320967833565</v>
      </c>
      <c r="Q226" s="53">
        <v>3.27328294356379</v>
      </c>
      <c r="R226" s="53">
        <v>17.31868547139424</v>
      </c>
      <c r="S226" s="53">
        <v>13.594610956058093</v>
      </c>
      <c r="T226" s="53">
        <v>28.455785046365637</v>
      </c>
      <c r="U226" s="53">
        <v>4.291640640135579</v>
      </c>
      <c r="V226" s="54">
        <v>96.16592356212051</v>
      </c>
      <c r="W226" s="55">
        <v>189.0135602923727</v>
      </c>
      <c r="X226" s="56">
        <v>19.383824421418012</v>
      </c>
      <c r="Y226" s="55">
        <v>215.45632010271868</v>
      </c>
    </row>
    <row r="227" spans="1:25" ht="15">
      <c r="A227" s="45">
        <v>2019</v>
      </c>
      <c r="B227" s="37">
        <v>5</v>
      </c>
      <c r="C227" s="37" t="s">
        <v>145</v>
      </c>
      <c r="D227" s="37" t="s">
        <v>155</v>
      </c>
      <c r="E227" s="37" t="s">
        <v>288</v>
      </c>
      <c r="F227" s="37" t="s">
        <v>147</v>
      </c>
      <c r="G227" s="38" t="s">
        <v>156</v>
      </c>
      <c r="H227" s="52">
        <v>11.566630642262465</v>
      </c>
      <c r="I227" s="53">
        <v>0</v>
      </c>
      <c r="J227" s="54">
        <v>11.566630642262465</v>
      </c>
      <c r="K227" s="52">
        <v>2.92741339705645</v>
      </c>
      <c r="L227" s="53">
        <v>2.3141623928782913</v>
      </c>
      <c r="M227" s="54">
        <v>5.241575789934741</v>
      </c>
      <c r="N227" s="52">
        <v>6.018019847981815</v>
      </c>
      <c r="O227" s="53">
        <v>6.101106917506833</v>
      </c>
      <c r="P227" s="53">
        <v>1.1999259035305399</v>
      </c>
      <c r="Q227" s="53">
        <v>0.8973055462234999</v>
      </c>
      <c r="R227" s="53">
        <v>6.947006861109344</v>
      </c>
      <c r="S227" s="53">
        <v>4.557629670560692</v>
      </c>
      <c r="T227" s="53">
        <v>8.956879959911856</v>
      </c>
      <c r="U227" s="53">
        <v>1.2334656803684119</v>
      </c>
      <c r="V227" s="54">
        <v>35.91134038719299</v>
      </c>
      <c r="W227" s="55">
        <v>52.7195468193902</v>
      </c>
      <c r="X227" s="56">
        <v>5.369376860766111</v>
      </c>
      <c r="Y227" s="55">
        <v>59.68203881551598</v>
      </c>
    </row>
    <row r="228" spans="1:25" ht="15">
      <c r="A228" s="45">
        <v>2019</v>
      </c>
      <c r="B228" s="37">
        <v>5</v>
      </c>
      <c r="C228" s="37" t="s">
        <v>145</v>
      </c>
      <c r="D228" s="37" t="s">
        <v>149</v>
      </c>
      <c r="E228" s="37" t="s">
        <v>289</v>
      </c>
      <c r="F228" s="37" t="s">
        <v>147</v>
      </c>
      <c r="G228" s="38" t="s">
        <v>157</v>
      </c>
      <c r="H228" s="52">
        <v>70.28187932764185</v>
      </c>
      <c r="I228" s="53">
        <v>0</v>
      </c>
      <c r="J228" s="54">
        <v>70.28187932764185</v>
      </c>
      <c r="K228" s="52">
        <v>10.435616408394411</v>
      </c>
      <c r="L228" s="53">
        <v>16.40218029894398</v>
      </c>
      <c r="M228" s="54">
        <v>26.83779670733839</v>
      </c>
      <c r="N228" s="52">
        <v>3.002021396846729</v>
      </c>
      <c r="O228" s="53">
        <v>49.83072320028833</v>
      </c>
      <c r="P228" s="53">
        <v>8.866555755706738</v>
      </c>
      <c r="Q228" s="53">
        <v>5.213739510502217</v>
      </c>
      <c r="R228" s="53">
        <v>34.41726730526385</v>
      </c>
      <c r="S228" s="53">
        <v>26.521855389050966</v>
      </c>
      <c r="T228" s="53">
        <v>58.24332913236391</v>
      </c>
      <c r="U228" s="53">
        <v>9.11242117590554</v>
      </c>
      <c r="V228" s="54">
        <v>195.2079128659283</v>
      </c>
      <c r="W228" s="55">
        <v>292.32758890090855</v>
      </c>
      <c r="X228" s="56">
        <v>29.62944824816282</v>
      </c>
      <c r="Y228" s="55">
        <v>329.33912610903036</v>
      </c>
    </row>
    <row r="229" spans="1:25" ht="15">
      <c r="A229" s="45">
        <v>2019</v>
      </c>
      <c r="B229" s="37">
        <v>5</v>
      </c>
      <c r="C229" s="37" t="s">
        <v>145</v>
      </c>
      <c r="D229" s="37" t="s">
        <v>153</v>
      </c>
      <c r="E229" s="37" t="s">
        <v>290</v>
      </c>
      <c r="F229" s="37" t="s">
        <v>147</v>
      </c>
      <c r="G229" s="38" t="s">
        <v>158</v>
      </c>
      <c r="H229" s="52">
        <v>91.14233875141794</v>
      </c>
      <c r="I229" s="53">
        <v>0</v>
      </c>
      <c r="J229" s="54">
        <v>91.14233875141794</v>
      </c>
      <c r="K229" s="52">
        <v>11.457414328373604</v>
      </c>
      <c r="L229" s="53">
        <v>12.85503287387843</v>
      </c>
      <c r="M229" s="54">
        <v>24.312447202252034</v>
      </c>
      <c r="N229" s="52">
        <v>7.960095779398671</v>
      </c>
      <c r="O229" s="53">
        <v>31.601661071021358</v>
      </c>
      <c r="P229" s="53">
        <v>6.287455063677658</v>
      </c>
      <c r="Q229" s="53">
        <v>4.702579435613613</v>
      </c>
      <c r="R229" s="53">
        <v>27.63615255188207</v>
      </c>
      <c r="S229" s="53">
        <v>18.026486507206045</v>
      </c>
      <c r="T229" s="53">
        <v>32.22157988305985</v>
      </c>
      <c r="U229" s="53">
        <v>6.322877520989227</v>
      </c>
      <c r="V229" s="54">
        <v>134.7588878128485</v>
      </c>
      <c r="W229" s="55">
        <v>250.21367376651847</v>
      </c>
      <c r="X229" s="56">
        <v>25.602956148252403</v>
      </c>
      <c r="Y229" s="55">
        <v>284.5836085120458</v>
      </c>
    </row>
    <row r="230" spans="1:25" ht="15">
      <c r="A230" s="45">
        <v>2019</v>
      </c>
      <c r="B230" s="37">
        <v>5</v>
      </c>
      <c r="C230" s="37" t="s">
        <v>145</v>
      </c>
      <c r="D230" s="37" t="s">
        <v>146</v>
      </c>
      <c r="E230" s="37" t="s">
        <v>291</v>
      </c>
      <c r="F230" s="37" t="s">
        <v>147</v>
      </c>
      <c r="G230" s="38" t="s">
        <v>159</v>
      </c>
      <c r="H230" s="52">
        <v>113.23698747585063</v>
      </c>
      <c r="I230" s="53">
        <v>1.4403609233122632</v>
      </c>
      <c r="J230" s="54">
        <v>114.6773483991629</v>
      </c>
      <c r="K230" s="52">
        <v>12.132861581647228</v>
      </c>
      <c r="L230" s="53">
        <v>18.082003912596697</v>
      </c>
      <c r="M230" s="54">
        <v>30.214865494243924</v>
      </c>
      <c r="N230" s="52">
        <v>6.703824436635538</v>
      </c>
      <c r="O230" s="53">
        <v>34.625274555597834</v>
      </c>
      <c r="P230" s="53">
        <v>7.198416419603311</v>
      </c>
      <c r="Q230" s="53">
        <v>4.9998762792350115</v>
      </c>
      <c r="R230" s="53">
        <v>32.01125361883348</v>
      </c>
      <c r="S230" s="53">
        <v>23.00857906780256</v>
      </c>
      <c r="T230" s="53">
        <v>37.66235317180036</v>
      </c>
      <c r="U230" s="53">
        <v>8.46656456979505</v>
      </c>
      <c r="V230" s="54">
        <v>154.67614211930314</v>
      </c>
      <c r="W230" s="55">
        <v>299.56835601270996</v>
      </c>
      <c r="X230" s="56">
        <v>30.666292648864953</v>
      </c>
      <c r="Y230" s="55">
        <v>340.8639294946003</v>
      </c>
    </row>
    <row r="231" spans="1:25" ht="15">
      <c r="A231" s="45">
        <v>2019</v>
      </c>
      <c r="B231" s="37">
        <v>5</v>
      </c>
      <c r="C231" s="37" t="s">
        <v>145</v>
      </c>
      <c r="D231" s="37" t="s">
        <v>149</v>
      </c>
      <c r="E231" s="37" t="s">
        <v>292</v>
      </c>
      <c r="F231" s="37" t="s">
        <v>147</v>
      </c>
      <c r="G231" s="38" t="s">
        <v>160</v>
      </c>
      <c r="H231" s="52">
        <v>13.758567582067617</v>
      </c>
      <c r="I231" s="53">
        <v>0</v>
      </c>
      <c r="J231" s="54">
        <v>13.758567582067617</v>
      </c>
      <c r="K231" s="52">
        <v>2.724812491800827</v>
      </c>
      <c r="L231" s="53">
        <v>3.3815311714502045</v>
      </c>
      <c r="M231" s="54">
        <v>6.106343663251032</v>
      </c>
      <c r="N231" s="52">
        <v>3.1268863317305016</v>
      </c>
      <c r="O231" s="53">
        <v>10.0278896935085</v>
      </c>
      <c r="P231" s="53">
        <v>1.9198119513859013</v>
      </c>
      <c r="Q231" s="53">
        <v>1.0215297205980094</v>
      </c>
      <c r="R231" s="53">
        <v>7.937438499935667</v>
      </c>
      <c r="S231" s="53">
        <v>5.864784819951613</v>
      </c>
      <c r="T231" s="53">
        <v>10.3833456328804</v>
      </c>
      <c r="U231" s="53">
        <v>1.786578929811849</v>
      </c>
      <c r="V231" s="54">
        <v>42.068265579802436</v>
      </c>
      <c r="W231" s="55">
        <v>61.93317682512108</v>
      </c>
      <c r="X231" s="56">
        <v>6.282996954372128</v>
      </c>
      <c r="Y231" s="55">
        <v>69.83716694617576</v>
      </c>
    </row>
    <row r="232" spans="1:25" ht="15">
      <c r="A232" s="45">
        <v>2019</v>
      </c>
      <c r="B232" s="37">
        <v>5</v>
      </c>
      <c r="C232" s="37" t="s">
        <v>145</v>
      </c>
      <c r="D232" s="37" t="s">
        <v>149</v>
      </c>
      <c r="E232" s="37" t="s">
        <v>293</v>
      </c>
      <c r="F232" s="37" t="s">
        <v>147</v>
      </c>
      <c r="G232" s="38" t="s">
        <v>161</v>
      </c>
      <c r="H232" s="52">
        <v>58.04800161904504</v>
      </c>
      <c r="I232" s="53">
        <v>0</v>
      </c>
      <c r="J232" s="54">
        <v>58.04800161904504</v>
      </c>
      <c r="K232" s="52">
        <v>13.626504102773486</v>
      </c>
      <c r="L232" s="53">
        <v>5.172719831013626</v>
      </c>
      <c r="M232" s="54">
        <v>18.79922393378711</v>
      </c>
      <c r="N232" s="52">
        <v>4.9706554548955</v>
      </c>
      <c r="O232" s="53">
        <v>32.77808506597921</v>
      </c>
      <c r="P232" s="53">
        <v>5.192797834458036</v>
      </c>
      <c r="Q232" s="53">
        <v>4.815197829030678</v>
      </c>
      <c r="R232" s="53">
        <v>19.91403226827648</v>
      </c>
      <c r="S232" s="53">
        <v>15.004530183292731</v>
      </c>
      <c r="T232" s="53">
        <v>24.920908770970815</v>
      </c>
      <c r="U232" s="53">
        <v>5.142715337295705</v>
      </c>
      <c r="V232" s="54">
        <v>112.73892274419916</v>
      </c>
      <c r="W232" s="55">
        <v>189.58614829703131</v>
      </c>
      <c r="X232" s="56">
        <v>19.330369410532402</v>
      </c>
      <c r="Y232" s="55">
        <v>214.8621518954126</v>
      </c>
    </row>
    <row r="233" spans="1:25" ht="15">
      <c r="A233" s="45">
        <v>2019</v>
      </c>
      <c r="B233" s="37">
        <v>5</v>
      </c>
      <c r="C233" s="37" t="s">
        <v>145</v>
      </c>
      <c r="D233" s="37" t="s">
        <v>155</v>
      </c>
      <c r="E233" s="37" t="s">
        <v>294</v>
      </c>
      <c r="F233" s="37" t="s">
        <v>147</v>
      </c>
      <c r="G233" s="38" t="s">
        <v>162</v>
      </c>
      <c r="H233" s="52">
        <v>55.984690387259064</v>
      </c>
      <c r="I233" s="53">
        <v>0</v>
      </c>
      <c r="J233" s="54">
        <v>55.984690387259064</v>
      </c>
      <c r="K233" s="52">
        <v>6.30188079564877</v>
      </c>
      <c r="L233" s="53">
        <v>11.076458258869646</v>
      </c>
      <c r="M233" s="54">
        <v>17.378339054518417</v>
      </c>
      <c r="N233" s="52">
        <v>17.2942205845182</v>
      </c>
      <c r="O233" s="53">
        <v>21.336720412595398</v>
      </c>
      <c r="P233" s="53">
        <v>3.7228315145238224</v>
      </c>
      <c r="Q233" s="53">
        <v>2.7985518532781795</v>
      </c>
      <c r="R233" s="53">
        <v>15.462695099681063</v>
      </c>
      <c r="S233" s="53">
        <v>14.154535456240719</v>
      </c>
      <c r="T233" s="53">
        <v>25.15269230271269</v>
      </c>
      <c r="U233" s="53">
        <v>4.8232513985087255</v>
      </c>
      <c r="V233" s="54">
        <v>104.7454986220588</v>
      </c>
      <c r="W233" s="55">
        <v>178.10852806383627</v>
      </c>
      <c r="X233" s="56">
        <v>18.279648621402504</v>
      </c>
      <c r="Y233" s="55">
        <v>203.18311341246127</v>
      </c>
    </row>
    <row r="234" spans="1:25" ht="15">
      <c r="A234" s="45">
        <v>2019</v>
      </c>
      <c r="B234" s="37">
        <v>5</v>
      </c>
      <c r="C234" s="37" t="s">
        <v>145</v>
      </c>
      <c r="D234" s="37" t="s">
        <v>155</v>
      </c>
      <c r="E234" s="37" t="s">
        <v>295</v>
      </c>
      <c r="F234" s="37" t="s">
        <v>147</v>
      </c>
      <c r="G234" s="38" t="s">
        <v>163</v>
      </c>
      <c r="H234" s="52">
        <v>6.747186112073736</v>
      </c>
      <c r="I234" s="53">
        <v>2.036550506160177</v>
      </c>
      <c r="J234" s="54">
        <v>8.783736618233913</v>
      </c>
      <c r="K234" s="52">
        <v>18.990142750466436</v>
      </c>
      <c r="L234" s="53">
        <v>50.52511408723197</v>
      </c>
      <c r="M234" s="54">
        <v>69.5152568376984</v>
      </c>
      <c r="N234" s="52">
        <v>6.732758776854686</v>
      </c>
      <c r="O234" s="53">
        <v>42.91191555971386</v>
      </c>
      <c r="P234" s="53">
        <v>3.3014161345144752</v>
      </c>
      <c r="Q234" s="53">
        <v>1.9424141366811565</v>
      </c>
      <c r="R234" s="53">
        <v>13.758270115549044</v>
      </c>
      <c r="S234" s="53">
        <v>12.621292045547039</v>
      </c>
      <c r="T234" s="53">
        <v>16.84670056956356</v>
      </c>
      <c r="U234" s="53">
        <v>3.4358348176415503</v>
      </c>
      <c r="V234" s="54">
        <v>101.55060215606538</v>
      </c>
      <c r="W234" s="55">
        <v>179.8495956119977</v>
      </c>
      <c r="X234" s="56">
        <v>17.61877766702344</v>
      </c>
      <c r="Y234" s="55">
        <v>195.83735845865155</v>
      </c>
    </row>
    <row r="235" spans="1:25" ht="15">
      <c r="A235" s="45">
        <v>2019</v>
      </c>
      <c r="B235" s="37">
        <v>5</v>
      </c>
      <c r="C235" s="37" t="s">
        <v>145</v>
      </c>
      <c r="D235" s="37" t="s">
        <v>155</v>
      </c>
      <c r="E235" s="37" t="s">
        <v>296</v>
      </c>
      <c r="F235" s="37" t="s">
        <v>147</v>
      </c>
      <c r="G235" s="38" t="s">
        <v>164</v>
      </c>
      <c r="H235" s="52">
        <v>13.377313026488924</v>
      </c>
      <c r="I235" s="53">
        <v>0</v>
      </c>
      <c r="J235" s="54">
        <v>13.377313026488924</v>
      </c>
      <c r="K235" s="52">
        <v>11.179572147961432</v>
      </c>
      <c r="L235" s="53">
        <v>18.085950912386703</v>
      </c>
      <c r="M235" s="54">
        <v>29.265523060348137</v>
      </c>
      <c r="N235" s="52">
        <v>1.6911189477062485</v>
      </c>
      <c r="O235" s="53">
        <v>10.164704008691016</v>
      </c>
      <c r="P235" s="53">
        <v>2.1105331086542116</v>
      </c>
      <c r="Q235" s="53">
        <v>1.2969558716060638</v>
      </c>
      <c r="R235" s="53">
        <v>12.358901012974465</v>
      </c>
      <c r="S235" s="53">
        <v>8.952794999380844</v>
      </c>
      <c r="T235" s="53">
        <v>18.912361845246547</v>
      </c>
      <c r="U235" s="53">
        <v>2.4363990721914934</v>
      </c>
      <c r="V235" s="54">
        <v>57.923768866450885</v>
      </c>
      <c r="W235" s="55">
        <v>100.56660495328795</v>
      </c>
      <c r="X235" s="56">
        <v>9.894773925785996</v>
      </c>
      <c r="Y235" s="55">
        <v>109.98302067186162</v>
      </c>
    </row>
    <row r="236" spans="1:25" ht="15">
      <c r="A236" s="45">
        <v>2019</v>
      </c>
      <c r="B236" s="37">
        <v>5</v>
      </c>
      <c r="C236" s="37" t="s">
        <v>145</v>
      </c>
      <c r="D236" s="37" t="s">
        <v>155</v>
      </c>
      <c r="E236" s="37" t="s">
        <v>297</v>
      </c>
      <c r="F236" s="37" t="s">
        <v>147</v>
      </c>
      <c r="G236" s="38" t="s">
        <v>165</v>
      </c>
      <c r="H236" s="52">
        <v>16.666900714778592</v>
      </c>
      <c r="I236" s="53">
        <v>0</v>
      </c>
      <c r="J236" s="54">
        <v>16.666900714778592</v>
      </c>
      <c r="K236" s="52">
        <v>1.063593948688675</v>
      </c>
      <c r="L236" s="53">
        <v>8.225366618677556</v>
      </c>
      <c r="M236" s="54">
        <v>9.288960567366232</v>
      </c>
      <c r="N236" s="52">
        <v>2.422273445253094</v>
      </c>
      <c r="O236" s="53">
        <v>8.287092819166643</v>
      </c>
      <c r="P236" s="53">
        <v>3.066956308317002</v>
      </c>
      <c r="Q236" s="53">
        <v>1.8704261615965783</v>
      </c>
      <c r="R236" s="53">
        <v>10.921874048404856</v>
      </c>
      <c r="S236" s="53">
        <v>8.840186295000342</v>
      </c>
      <c r="T236" s="53">
        <v>19.042990658117816</v>
      </c>
      <c r="U236" s="53">
        <v>3.15603872386492</v>
      </c>
      <c r="V236" s="54">
        <v>57.60783845972125</v>
      </c>
      <c r="W236" s="55">
        <v>83.56369974186607</v>
      </c>
      <c r="X236" s="56">
        <v>8.406460977390935</v>
      </c>
      <c r="Y236" s="55">
        <v>93.4400290887705</v>
      </c>
    </row>
    <row r="237" spans="1:25" ht="15">
      <c r="A237" s="45">
        <v>2019</v>
      </c>
      <c r="B237" s="37">
        <v>5</v>
      </c>
      <c r="C237" s="37" t="s">
        <v>145</v>
      </c>
      <c r="D237" s="37" t="s">
        <v>153</v>
      </c>
      <c r="E237" s="37" t="s">
        <v>298</v>
      </c>
      <c r="F237" s="37" t="s">
        <v>147</v>
      </c>
      <c r="G237" s="38" t="s">
        <v>166</v>
      </c>
      <c r="H237" s="52">
        <v>72.74924099444604</v>
      </c>
      <c r="I237" s="53">
        <v>0</v>
      </c>
      <c r="J237" s="54">
        <v>72.74924099444604</v>
      </c>
      <c r="K237" s="52">
        <v>7.845294796910196</v>
      </c>
      <c r="L237" s="53">
        <v>11.614947225229523</v>
      </c>
      <c r="M237" s="54">
        <v>19.460242022139717</v>
      </c>
      <c r="N237" s="52">
        <v>15.229446106443467</v>
      </c>
      <c r="O237" s="53">
        <v>25.684824797932087</v>
      </c>
      <c r="P237" s="53">
        <v>4.300356717212674</v>
      </c>
      <c r="Q237" s="53">
        <v>3.600669505592653</v>
      </c>
      <c r="R237" s="53">
        <v>16.604864944333418</v>
      </c>
      <c r="S237" s="53">
        <v>15.282472937111136</v>
      </c>
      <c r="T237" s="53">
        <v>27.868751268226674</v>
      </c>
      <c r="U237" s="53">
        <v>5.3648020068241875</v>
      </c>
      <c r="V237" s="54">
        <v>113.9361882836763</v>
      </c>
      <c r="W237" s="55">
        <v>206.14567130026205</v>
      </c>
      <c r="X237" s="56">
        <v>21.18893963383849</v>
      </c>
      <c r="Y237" s="55">
        <v>235.52065073995854</v>
      </c>
    </row>
    <row r="238" spans="1:25" ht="15">
      <c r="A238" s="45">
        <v>2019</v>
      </c>
      <c r="B238" s="37">
        <v>5</v>
      </c>
      <c r="C238" s="37" t="s">
        <v>145</v>
      </c>
      <c r="D238" s="37" t="s">
        <v>155</v>
      </c>
      <c r="E238" s="37" t="s">
        <v>299</v>
      </c>
      <c r="F238" s="37" t="s">
        <v>147</v>
      </c>
      <c r="G238" s="38" t="s">
        <v>167</v>
      </c>
      <c r="H238" s="52">
        <v>47.62191582802086</v>
      </c>
      <c r="I238" s="53">
        <v>0</v>
      </c>
      <c r="J238" s="54">
        <v>47.62191582802086</v>
      </c>
      <c r="K238" s="52">
        <v>12.296020136933649</v>
      </c>
      <c r="L238" s="53">
        <v>11.133417822342459</v>
      </c>
      <c r="M238" s="54">
        <v>23.429437959276108</v>
      </c>
      <c r="N238" s="52">
        <v>8.52429177155381</v>
      </c>
      <c r="O238" s="53">
        <v>56.34780682621289</v>
      </c>
      <c r="P238" s="53">
        <v>8.336270566009683</v>
      </c>
      <c r="Q238" s="53">
        <v>6.705202760361576</v>
      </c>
      <c r="R238" s="53">
        <v>30.541302211978763</v>
      </c>
      <c r="S238" s="53">
        <v>21.535862151439165</v>
      </c>
      <c r="T238" s="53">
        <v>31.855301227968507</v>
      </c>
      <c r="U238" s="53">
        <v>8.862517588270226</v>
      </c>
      <c r="V238" s="54">
        <v>172.70855510379462</v>
      </c>
      <c r="W238" s="55">
        <v>243.75990889109158</v>
      </c>
      <c r="X238" s="56">
        <v>24.695693669249973</v>
      </c>
      <c r="Y238" s="55">
        <v>274.499142622767</v>
      </c>
    </row>
    <row r="239" spans="1:25" ht="15">
      <c r="A239" s="45">
        <v>2019</v>
      </c>
      <c r="B239" s="37">
        <v>5</v>
      </c>
      <c r="C239" s="37" t="s">
        <v>145</v>
      </c>
      <c r="D239" s="37" t="s">
        <v>155</v>
      </c>
      <c r="E239" s="37" t="s">
        <v>300</v>
      </c>
      <c r="F239" s="37" t="s">
        <v>147</v>
      </c>
      <c r="G239" s="38" t="s">
        <v>168</v>
      </c>
      <c r="H239" s="52">
        <v>69.22611528890533</v>
      </c>
      <c r="I239" s="53">
        <v>0</v>
      </c>
      <c r="J239" s="54">
        <v>69.22611528890533</v>
      </c>
      <c r="K239" s="52">
        <v>4.628211714180211</v>
      </c>
      <c r="L239" s="53">
        <v>24.373520011706237</v>
      </c>
      <c r="M239" s="54">
        <v>29.001731725886447</v>
      </c>
      <c r="N239" s="52">
        <v>5.478523715275408</v>
      </c>
      <c r="O239" s="53">
        <v>23.776821450069466</v>
      </c>
      <c r="P239" s="53">
        <v>4.815277458654359</v>
      </c>
      <c r="Q239" s="53">
        <v>3.8250951818551493</v>
      </c>
      <c r="R239" s="53">
        <v>23.70519405732761</v>
      </c>
      <c r="S239" s="53">
        <v>14.255363757415779</v>
      </c>
      <c r="T239" s="53">
        <v>24.47464823443063</v>
      </c>
      <c r="U239" s="53">
        <v>5.253113126478571</v>
      </c>
      <c r="V239" s="54">
        <v>105.58403698150697</v>
      </c>
      <c r="W239" s="55">
        <v>203.81188399629875</v>
      </c>
      <c r="X239" s="56">
        <v>20.704875290121176</v>
      </c>
      <c r="Y239" s="55">
        <v>230.1401486114556</v>
      </c>
    </row>
    <row r="240" spans="1:25" ht="15">
      <c r="A240" s="45">
        <v>2019</v>
      </c>
      <c r="B240" s="37">
        <v>5</v>
      </c>
      <c r="C240" s="37" t="s">
        <v>145</v>
      </c>
      <c r="D240" s="37" t="s">
        <v>155</v>
      </c>
      <c r="E240" s="37" t="s">
        <v>301</v>
      </c>
      <c r="F240" s="37" t="s">
        <v>147</v>
      </c>
      <c r="G240" s="38" t="s">
        <v>169</v>
      </c>
      <c r="H240" s="52">
        <v>37.57341317487662</v>
      </c>
      <c r="I240" s="53">
        <v>0</v>
      </c>
      <c r="J240" s="54">
        <v>37.57341317487662</v>
      </c>
      <c r="K240" s="52">
        <v>4.008384242099819</v>
      </c>
      <c r="L240" s="53">
        <v>5.242973809957619</v>
      </c>
      <c r="M240" s="54">
        <v>9.251358052057437</v>
      </c>
      <c r="N240" s="52">
        <v>3.921343787189189</v>
      </c>
      <c r="O240" s="53">
        <v>6.1352844247168035</v>
      </c>
      <c r="P240" s="53">
        <v>2.1706176134742967</v>
      </c>
      <c r="Q240" s="53">
        <v>1.7009838653271805</v>
      </c>
      <c r="R240" s="53">
        <v>10.619114665789448</v>
      </c>
      <c r="S240" s="53">
        <v>8.211317020146444</v>
      </c>
      <c r="T240" s="53">
        <v>16.877520871292266</v>
      </c>
      <c r="U240" s="53">
        <v>2.3407379325079116</v>
      </c>
      <c r="V240" s="54">
        <v>51.97692018044355</v>
      </c>
      <c r="W240" s="55">
        <v>98.8016914073776</v>
      </c>
      <c r="X240" s="56">
        <v>10.10932229412614</v>
      </c>
      <c r="Y240" s="55">
        <v>112.36778303557749</v>
      </c>
    </row>
    <row r="241" spans="1:25" ht="15">
      <c r="A241" s="45">
        <v>2019</v>
      </c>
      <c r="B241" s="37">
        <v>5</v>
      </c>
      <c r="C241" s="37" t="s">
        <v>145</v>
      </c>
      <c r="D241" s="37" t="s">
        <v>146</v>
      </c>
      <c r="E241" s="37" t="s">
        <v>302</v>
      </c>
      <c r="F241" s="37" t="s">
        <v>147</v>
      </c>
      <c r="G241" s="38" t="s">
        <v>170</v>
      </c>
      <c r="H241" s="52">
        <v>18.764450696085348</v>
      </c>
      <c r="I241" s="53">
        <v>0.5006353503429337</v>
      </c>
      <c r="J241" s="54">
        <v>19.26508604642828</v>
      </c>
      <c r="K241" s="52">
        <v>3.587361358216307</v>
      </c>
      <c r="L241" s="53">
        <v>5.486225648939937</v>
      </c>
      <c r="M241" s="54">
        <v>9.073587007156243</v>
      </c>
      <c r="N241" s="52">
        <v>3.8377119575943395</v>
      </c>
      <c r="O241" s="53">
        <v>13.701985557184818</v>
      </c>
      <c r="P241" s="53">
        <v>2.910020959359251</v>
      </c>
      <c r="Q241" s="53">
        <v>1.5770981938119426</v>
      </c>
      <c r="R241" s="53">
        <v>16.889421188127493</v>
      </c>
      <c r="S241" s="53">
        <v>9.7784233243066</v>
      </c>
      <c r="T241" s="53">
        <v>18.22982783636682</v>
      </c>
      <c r="U241" s="53">
        <v>3.85117914117581</v>
      </c>
      <c r="V241" s="54">
        <v>70.77566815792707</v>
      </c>
      <c r="W241" s="55">
        <v>99.1143412115116</v>
      </c>
      <c r="X241" s="56">
        <v>10.004959519099133</v>
      </c>
      <c r="Y241" s="55">
        <v>111.2077613991723</v>
      </c>
    </row>
    <row r="242" spans="1:25" ht="15">
      <c r="A242" s="45">
        <v>2019</v>
      </c>
      <c r="B242" s="37">
        <v>5</v>
      </c>
      <c r="C242" s="37" t="s">
        <v>145</v>
      </c>
      <c r="D242" s="37" t="s">
        <v>153</v>
      </c>
      <c r="E242" s="37" t="s">
        <v>303</v>
      </c>
      <c r="F242" s="37" t="s">
        <v>147</v>
      </c>
      <c r="G242" s="38" t="s">
        <v>171</v>
      </c>
      <c r="H242" s="52">
        <v>347.5671196408315</v>
      </c>
      <c r="I242" s="53">
        <v>0</v>
      </c>
      <c r="J242" s="54">
        <v>347.5671196408315</v>
      </c>
      <c r="K242" s="52">
        <v>31.322113512893484</v>
      </c>
      <c r="L242" s="53">
        <v>33.69251144038527</v>
      </c>
      <c r="M242" s="54">
        <v>65.01462495327876</v>
      </c>
      <c r="N242" s="52">
        <v>10.17939708497986</v>
      </c>
      <c r="O242" s="53">
        <v>42.10817597187876</v>
      </c>
      <c r="P242" s="53">
        <v>9.477844581650572</v>
      </c>
      <c r="Q242" s="53">
        <v>9.252956648420112</v>
      </c>
      <c r="R242" s="53">
        <v>37.599506633076516</v>
      </c>
      <c r="S242" s="53">
        <v>32.990670357797626</v>
      </c>
      <c r="T242" s="53">
        <v>57.223563953393565</v>
      </c>
      <c r="U242" s="53">
        <v>8.887123339357762</v>
      </c>
      <c r="V242" s="54">
        <v>207.71923857055478</v>
      </c>
      <c r="W242" s="55">
        <v>620.300983164665</v>
      </c>
      <c r="X242" s="56">
        <v>64.30508451951862</v>
      </c>
      <c r="Y242" s="55">
        <v>714.7679829786294</v>
      </c>
    </row>
    <row r="243" spans="1:25" ht="15">
      <c r="A243" s="45">
        <v>2019</v>
      </c>
      <c r="B243" s="37">
        <v>5</v>
      </c>
      <c r="C243" s="37" t="s">
        <v>145</v>
      </c>
      <c r="D243" s="37" t="s">
        <v>155</v>
      </c>
      <c r="E243" s="37" t="s">
        <v>304</v>
      </c>
      <c r="F243" s="37" t="s">
        <v>147</v>
      </c>
      <c r="G243" s="38" t="s">
        <v>172</v>
      </c>
      <c r="H243" s="52">
        <v>92.1129564688564</v>
      </c>
      <c r="I243" s="53">
        <v>3.37261325219487</v>
      </c>
      <c r="J243" s="54">
        <v>95.48556972105126</v>
      </c>
      <c r="K243" s="52">
        <v>1.2341601695449527</v>
      </c>
      <c r="L243" s="53">
        <v>14.0723211526366</v>
      </c>
      <c r="M243" s="54">
        <v>15.306481322181554</v>
      </c>
      <c r="N243" s="52">
        <v>2.192496847524814</v>
      </c>
      <c r="O243" s="53">
        <v>9.155459993684854</v>
      </c>
      <c r="P243" s="53">
        <v>2.3178554320266858</v>
      </c>
      <c r="Q243" s="53">
        <v>1.34021533647867</v>
      </c>
      <c r="R243" s="53">
        <v>11.595028898333611</v>
      </c>
      <c r="S243" s="53">
        <v>8.334867203738574</v>
      </c>
      <c r="T243" s="53">
        <v>13.499974686829724</v>
      </c>
      <c r="U243" s="53">
        <v>2.797438676495367</v>
      </c>
      <c r="V243" s="54">
        <v>51.2333370751123</v>
      </c>
      <c r="W243" s="55">
        <v>162.02538811834512</v>
      </c>
      <c r="X243" s="56">
        <v>16.88011637821436</v>
      </c>
      <c r="Y243" s="55">
        <v>187.6269481294307</v>
      </c>
    </row>
    <row r="244" spans="1:25" ht="15">
      <c r="A244" s="45">
        <v>2019</v>
      </c>
      <c r="B244" s="37">
        <v>5</v>
      </c>
      <c r="C244" s="37" t="s">
        <v>145</v>
      </c>
      <c r="D244" s="37" t="s">
        <v>146</v>
      </c>
      <c r="E244" s="37" t="s">
        <v>305</v>
      </c>
      <c r="F244" s="37" t="s">
        <v>147</v>
      </c>
      <c r="G244" s="38" t="s">
        <v>173</v>
      </c>
      <c r="H244" s="52">
        <v>32.819754714107454</v>
      </c>
      <c r="I244" s="53">
        <v>0.46258740987306246</v>
      </c>
      <c r="J244" s="54">
        <v>33.28234212398051</v>
      </c>
      <c r="K244" s="52">
        <v>4.927646520758325</v>
      </c>
      <c r="L244" s="53">
        <v>11.49628537233956</v>
      </c>
      <c r="M244" s="54">
        <v>16.423931893097887</v>
      </c>
      <c r="N244" s="52">
        <v>5.529223648380906</v>
      </c>
      <c r="O244" s="53">
        <v>24.591920677769135</v>
      </c>
      <c r="P244" s="53">
        <v>4.396810104963363</v>
      </c>
      <c r="Q244" s="53">
        <v>2.3080481260608043</v>
      </c>
      <c r="R244" s="53">
        <v>21.814186022848126</v>
      </c>
      <c r="S244" s="53">
        <v>15.12510368054348</v>
      </c>
      <c r="T244" s="53">
        <v>27.147953406612693</v>
      </c>
      <c r="U244" s="53">
        <v>4.916286506518562</v>
      </c>
      <c r="V244" s="54">
        <v>105.82953217369706</v>
      </c>
      <c r="W244" s="55">
        <v>155.53580619077547</v>
      </c>
      <c r="X244" s="56">
        <v>15.732839968709479</v>
      </c>
      <c r="Y244" s="55">
        <v>174.874662411523</v>
      </c>
    </row>
    <row r="245" spans="1:25" ht="15">
      <c r="A245" s="45">
        <v>2019</v>
      </c>
      <c r="B245" s="37">
        <v>5</v>
      </c>
      <c r="C245" s="37" t="s">
        <v>174</v>
      </c>
      <c r="D245" s="37" t="s">
        <v>175</v>
      </c>
      <c r="E245" s="37" t="s">
        <v>306</v>
      </c>
      <c r="F245" s="37" t="s">
        <v>176</v>
      </c>
      <c r="G245" s="38" t="s">
        <v>177</v>
      </c>
      <c r="H245" s="52">
        <v>491.3487557571036</v>
      </c>
      <c r="I245" s="53">
        <v>7.9138992009132245</v>
      </c>
      <c r="J245" s="54">
        <v>499.26265495801687</v>
      </c>
      <c r="K245" s="52">
        <v>103.89389682105418</v>
      </c>
      <c r="L245" s="53">
        <v>155.18324430626961</v>
      </c>
      <c r="M245" s="54">
        <v>259.0771411273238</v>
      </c>
      <c r="N245" s="52">
        <v>73.22819038977507</v>
      </c>
      <c r="O245" s="53">
        <v>427.1374125279386</v>
      </c>
      <c r="P245" s="53">
        <v>59.43358389142862</v>
      </c>
      <c r="Q245" s="53">
        <v>75.26647442740186</v>
      </c>
      <c r="R245" s="53">
        <v>141.32866264069912</v>
      </c>
      <c r="S245" s="53">
        <v>175.71777629352547</v>
      </c>
      <c r="T245" s="53">
        <v>263.9028229267919</v>
      </c>
      <c r="U245" s="53">
        <v>52.13587284157454</v>
      </c>
      <c r="V245" s="54">
        <v>1268.1507959391352</v>
      </c>
      <c r="W245" s="55">
        <v>2026.4905920244757</v>
      </c>
      <c r="X245" s="56">
        <v>205.89410808558273</v>
      </c>
      <c r="Y245" s="55">
        <v>2288.5672822794068</v>
      </c>
    </row>
    <row r="246" spans="1:25" ht="15">
      <c r="A246" s="45">
        <v>2019</v>
      </c>
      <c r="B246" s="37">
        <v>5</v>
      </c>
      <c r="C246" s="37" t="s">
        <v>174</v>
      </c>
      <c r="D246" s="37" t="s">
        <v>178</v>
      </c>
      <c r="E246" s="37" t="s">
        <v>307</v>
      </c>
      <c r="F246" s="37" t="s">
        <v>176</v>
      </c>
      <c r="G246" s="38" t="s">
        <v>179</v>
      </c>
      <c r="H246" s="52">
        <v>42.44376803174236</v>
      </c>
      <c r="I246" s="53">
        <v>0</v>
      </c>
      <c r="J246" s="54">
        <v>42.44376803174236</v>
      </c>
      <c r="K246" s="52">
        <v>4.5045376649174145</v>
      </c>
      <c r="L246" s="53">
        <v>17.550454107550305</v>
      </c>
      <c r="M246" s="54">
        <v>22.05499177246772</v>
      </c>
      <c r="N246" s="52">
        <v>7.184552528025484</v>
      </c>
      <c r="O246" s="53">
        <v>54.8817016154843</v>
      </c>
      <c r="P246" s="53">
        <v>7.073776610437844</v>
      </c>
      <c r="Q246" s="53">
        <v>4.697184413864567</v>
      </c>
      <c r="R246" s="53">
        <v>19.17305306388596</v>
      </c>
      <c r="S246" s="53">
        <v>22.278607551692684</v>
      </c>
      <c r="T246" s="53">
        <v>49.47578497084413</v>
      </c>
      <c r="U246" s="53">
        <v>5.884841627993695</v>
      </c>
      <c r="V246" s="54">
        <v>170.64950238222866</v>
      </c>
      <c r="W246" s="55">
        <v>235.14826218643876</v>
      </c>
      <c r="X246" s="56">
        <v>23.86912070217181</v>
      </c>
      <c r="Y246" s="55">
        <v>265.31156586153924</v>
      </c>
    </row>
    <row r="247" spans="1:25" ht="15">
      <c r="A247" s="45">
        <v>2019</v>
      </c>
      <c r="B247" s="37">
        <v>5</v>
      </c>
      <c r="C247" s="37" t="s">
        <v>174</v>
      </c>
      <c r="D247" s="37" t="s">
        <v>175</v>
      </c>
      <c r="E247" s="37" t="s">
        <v>308</v>
      </c>
      <c r="F247" s="37" t="s">
        <v>176</v>
      </c>
      <c r="G247" s="38" t="s">
        <v>180</v>
      </c>
      <c r="H247" s="52">
        <v>481.2959818572198</v>
      </c>
      <c r="I247" s="53">
        <v>5.6615902402503595</v>
      </c>
      <c r="J247" s="54">
        <v>486.9575720974701</v>
      </c>
      <c r="K247" s="52">
        <v>38.833002389601525</v>
      </c>
      <c r="L247" s="53">
        <v>49.73263597649538</v>
      </c>
      <c r="M247" s="54">
        <v>88.5656383660969</v>
      </c>
      <c r="N247" s="52">
        <v>21.610024232317432</v>
      </c>
      <c r="O247" s="53">
        <v>110.08132411859754</v>
      </c>
      <c r="P247" s="53">
        <v>18.523984276559844</v>
      </c>
      <c r="Q247" s="53">
        <v>14.739187462858157</v>
      </c>
      <c r="R247" s="53">
        <v>52.93892953978861</v>
      </c>
      <c r="S247" s="53">
        <v>50.31635836998178</v>
      </c>
      <c r="T247" s="53">
        <v>66.02229188540649</v>
      </c>
      <c r="U247" s="53">
        <v>15.089196968696001</v>
      </c>
      <c r="V247" s="54">
        <v>349.32129685420585</v>
      </c>
      <c r="W247" s="55">
        <v>924.8445073177729</v>
      </c>
      <c r="X247" s="56">
        <v>96.03998958211922</v>
      </c>
      <c r="Y247" s="55">
        <v>1067.509822787374</v>
      </c>
    </row>
    <row r="248" spans="1:25" ht="15">
      <c r="A248" s="45">
        <v>2019</v>
      </c>
      <c r="B248" s="37">
        <v>5</v>
      </c>
      <c r="C248" s="37" t="s">
        <v>174</v>
      </c>
      <c r="D248" s="37" t="s">
        <v>175</v>
      </c>
      <c r="E248" s="37" t="s">
        <v>309</v>
      </c>
      <c r="F248" s="37" t="s">
        <v>176</v>
      </c>
      <c r="G248" s="38" t="s">
        <v>181</v>
      </c>
      <c r="H248" s="52">
        <v>225.1313237881021</v>
      </c>
      <c r="I248" s="53">
        <v>3.0824432266479023</v>
      </c>
      <c r="J248" s="54">
        <v>228.21376701475</v>
      </c>
      <c r="K248" s="52">
        <v>14.994539015897443</v>
      </c>
      <c r="L248" s="53">
        <v>53.64113182013068</v>
      </c>
      <c r="M248" s="54">
        <v>68.63567083602813</v>
      </c>
      <c r="N248" s="52">
        <v>26.89826177440124</v>
      </c>
      <c r="O248" s="53">
        <v>105.80670004288602</v>
      </c>
      <c r="P248" s="53">
        <v>24.409952876796456</v>
      </c>
      <c r="Q248" s="53">
        <v>24.59421422451566</v>
      </c>
      <c r="R248" s="53">
        <v>59.64246723270061</v>
      </c>
      <c r="S248" s="53">
        <v>60.0720939067677</v>
      </c>
      <c r="T248" s="53">
        <v>105.14358461545639</v>
      </c>
      <c r="U248" s="53">
        <v>23.28457427869919</v>
      </c>
      <c r="V248" s="54">
        <v>429.8518489522233</v>
      </c>
      <c r="W248" s="55">
        <v>726.7012868030014</v>
      </c>
      <c r="X248" s="56">
        <v>74.21876207834666</v>
      </c>
      <c r="Y248" s="55">
        <v>824.9611064435221</v>
      </c>
    </row>
    <row r="249" spans="1:25" ht="15">
      <c r="A249" s="45">
        <v>2019</v>
      </c>
      <c r="B249" s="37">
        <v>5</v>
      </c>
      <c r="C249" s="37" t="s">
        <v>174</v>
      </c>
      <c r="D249" s="37" t="s">
        <v>182</v>
      </c>
      <c r="E249" s="37" t="s">
        <v>310</v>
      </c>
      <c r="F249" s="37" t="s">
        <v>176</v>
      </c>
      <c r="G249" s="38" t="s">
        <v>183</v>
      </c>
      <c r="H249" s="52">
        <v>1.1539893901381457</v>
      </c>
      <c r="I249" s="53">
        <v>0</v>
      </c>
      <c r="J249" s="54">
        <v>1.1539893901381457</v>
      </c>
      <c r="K249" s="52">
        <v>0.6621853403242838</v>
      </c>
      <c r="L249" s="53">
        <v>2.9986765202035444</v>
      </c>
      <c r="M249" s="54">
        <v>3.6608618605278282</v>
      </c>
      <c r="N249" s="52">
        <v>1.3115598225379308</v>
      </c>
      <c r="O249" s="53">
        <v>7.823174311006155</v>
      </c>
      <c r="P249" s="53">
        <v>1.3827591929567835</v>
      </c>
      <c r="Q249" s="53">
        <v>0.6615565498278029</v>
      </c>
      <c r="R249" s="53">
        <v>2.8699615699761374</v>
      </c>
      <c r="S249" s="53">
        <v>5.589549029332546</v>
      </c>
      <c r="T249" s="53">
        <v>15.145580264693956</v>
      </c>
      <c r="U249" s="53">
        <v>1.2154534877859753</v>
      </c>
      <c r="V249" s="54">
        <v>35.99959422811729</v>
      </c>
      <c r="W249" s="55">
        <v>40.81444547878326</v>
      </c>
      <c r="X249" s="56">
        <v>4.092199033433946</v>
      </c>
      <c r="Y249" s="55">
        <v>45.48586985708827</v>
      </c>
    </row>
    <row r="250" spans="1:25" ht="15">
      <c r="A250" s="45">
        <v>2019</v>
      </c>
      <c r="B250" s="37">
        <v>5</v>
      </c>
      <c r="C250" s="37" t="s">
        <v>174</v>
      </c>
      <c r="D250" s="37" t="s">
        <v>175</v>
      </c>
      <c r="E250" s="37" t="s">
        <v>311</v>
      </c>
      <c r="F250" s="37" t="s">
        <v>176</v>
      </c>
      <c r="G250" s="38" t="s">
        <v>184</v>
      </c>
      <c r="H250" s="52">
        <v>43.70404868637303</v>
      </c>
      <c r="I250" s="53">
        <v>23.939620972387317</v>
      </c>
      <c r="J250" s="54">
        <v>67.64366965876034</v>
      </c>
      <c r="K250" s="52">
        <v>2.169703705573891</v>
      </c>
      <c r="L250" s="53">
        <v>13.251724408158235</v>
      </c>
      <c r="M250" s="54">
        <v>15.421428113732127</v>
      </c>
      <c r="N250" s="52">
        <v>7.037578662817302</v>
      </c>
      <c r="O250" s="53">
        <v>29.68453514015831</v>
      </c>
      <c r="P250" s="53">
        <v>3.9119060225219426</v>
      </c>
      <c r="Q250" s="53">
        <v>3.076672646242377</v>
      </c>
      <c r="R250" s="53">
        <v>9.986976420471846</v>
      </c>
      <c r="S250" s="53">
        <v>17.78820094827823</v>
      </c>
      <c r="T250" s="53">
        <v>36.696826663559214</v>
      </c>
      <c r="U250" s="53">
        <v>3.235565643691165</v>
      </c>
      <c r="V250" s="54">
        <v>111.41826214774039</v>
      </c>
      <c r="W250" s="55">
        <v>194.48335992023289</v>
      </c>
      <c r="X250" s="56">
        <v>20.318238140140334</v>
      </c>
      <c r="Y250" s="55">
        <v>225.84257386946055</v>
      </c>
    </row>
    <row r="251" spans="1:25" ht="15">
      <c r="A251" s="45">
        <v>2019</v>
      </c>
      <c r="B251" s="37">
        <v>5</v>
      </c>
      <c r="C251" s="37" t="s">
        <v>174</v>
      </c>
      <c r="D251" s="37" t="s">
        <v>178</v>
      </c>
      <c r="E251" s="37" t="s">
        <v>312</v>
      </c>
      <c r="F251" s="37" t="s">
        <v>176</v>
      </c>
      <c r="G251" s="38" t="s">
        <v>185</v>
      </c>
      <c r="H251" s="52">
        <v>81.5512680003622</v>
      </c>
      <c r="I251" s="53">
        <v>0</v>
      </c>
      <c r="J251" s="54">
        <v>81.5512680003622</v>
      </c>
      <c r="K251" s="52">
        <v>8.714301131775674</v>
      </c>
      <c r="L251" s="53">
        <v>30.382432697708108</v>
      </c>
      <c r="M251" s="54">
        <v>39.09673382948378</v>
      </c>
      <c r="N251" s="52">
        <v>21.719747282347758</v>
      </c>
      <c r="O251" s="53">
        <v>84.29250030568654</v>
      </c>
      <c r="P251" s="53">
        <v>11.413256612212919</v>
      </c>
      <c r="Q251" s="53">
        <v>8.924563944525163</v>
      </c>
      <c r="R251" s="53">
        <v>30.75723923065657</v>
      </c>
      <c r="S251" s="53">
        <v>38.81804178942958</v>
      </c>
      <c r="T251" s="53">
        <v>90.06644008664661</v>
      </c>
      <c r="U251" s="53">
        <v>9.881932020052005</v>
      </c>
      <c r="V251" s="54">
        <v>295.8737212715571</v>
      </c>
      <c r="W251" s="55">
        <v>416.5217231014031</v>
      </c>
      <c r="X251" s="56">
        <v>42.372922034872175</v>
      </c>
      <c r="Y251" s="55">
        <v>470.9861938703595</v>
      </c>
    </row>
    <row r="252" spans="1:25" ht="15">
      <c r="A252" s="45">
        <v>2019</v>
      </c>
      <c r="B252" s="37">
        <v>5</v>
      </c>
      <c r="C252" s="37" t="s">
        <v>174</v>
      </c>
      <c r="D252" s="37" t="s">
        <v>178</v>
      </c>
      <c r="E252" s="37" t="s">
        <v>313</v>
      </c>
      <c r="F252" s="37" t="s">
        <v>176</v>
      </c>
      <c r="G252" s="38" t="s">
        <v>186</v>
      </c>
      <c r="H252" s="52">
        <v>49.83145973325175</v>
      </c>
      <c r="I252" s="53">
        <v>0</v>
      </c>
      <c r="J252" s="54">
        <v>49.83145973325175</v>
      </c>
      <c r="K252" s="52">
        <v>3.149778464044015</v>
      </c>
      <c r="L252" s="53">
        <v>13.877293695127419</v>
      </c>
      <c r="M252" s="54">
        <v>17.027072159171432</v>
      </c>
      <c r="N252" s="52">
        <v>8.673256814120002</v>
      </c>
      <c r="O252" s="53">
        <v>26.604520306531</v>
      </c>
      <c r="P252" s="53">
        <v>4.982948898687726</v>
      </c>
      <c r="Q252" s="53">
        <v>3.127513805586691</v>
      </c>
      <c r="R252" s="53">
        <v>13.09868282434547</v>
      </c>
      <c r="S252" s="53">
        <v>15.299149021063402</v>
      </c>
      <c r="T252" s="53">
        <v>41.180505000317105</v>
      </c>
      <c r="U252" s="53">
        <v>3.9432221081767858</v>
      </c>
      <c r="V252" s="54">
        <v>116.90979877882818</v>
      </c>
      <c r="W252" s="55">
        <v>183.76833067125136</v>
      </c>
      <c r="X252" s="56">
        <v>18.761717665169453</v>
      </c>
      <c r="Y252" s="55">
        <v>208.5414370526819</v>
      </c>
    </row>
    <row r="253" spans="1:25" ht="15">
      <c r="A253" s="45">
        <v>2019</v>
      </c>
      <c r="B253" s="37">
        <v>5</v>
      </c>
      <c r="C253" s="37" t="s">
        <v>174</v>
      </c>
      <c r="D253" s="37" t="s">
        <v>178</v>
      </c>
      <c r="E253" s="37" t="s">
        <v>314</v>
      </c>
      <c r="F253" s="37" t="s">
        <v>176</v>
      </c>
      <c r="G253" s="38" t="s">
        <v>187</v>
      </c>
      <c r="H253" s="52">
        <v>33.82168827982853</v>
      </c>
      <c r="I253" s="53">
        <v>0</v>
      </c>
      <c r="J253" s="54">
        <v>33.82168827982853</v>
      </c>
      <c r="K253" s="52">
        <v>3.7963400760817487</v>
      </c>
      <c r="L253" s="53">
        <v>17.64651691478537</v>
      </c>
      <c r="M253" s="54">
        <v>21.442856990867117</v>
      </c>
      <c r="N253" s="52">
        <v>8.766704116234338</v>
      </c>
      <c r="O253" s="53">
        <v>56.53881417867292</v>
      </c>
      <c r="P253" s="53">
        <v>6.832498698469813</v>
      </c>
      <c r="Q253" s="53">
        <v>4.237974938145513</v>
      </c>
      <c r="R253" s="53">
        <v>16.21283471675017</v>
      </c>
      <c r="S253" s="53">
        <v>24.428335639535206</v>
      </c>
      <c r="T253" s="53">
        <v>55.8677517745203</v>
      </c>
      <c r="U253" s="53">
        <v>4.750509351061031</v>
      </c>
      <c r="V253" s="54">
        <v>177.6354234133893</v>
      </c>
      <c r="W253" s="55">
        <v>232.89996868408494</v>
      </c>
      <c r="X253" s="56">
        <v>23.62592920030893</v>
      </c>
      <c r="Y253" s="55">
        <v>262.60842735081144</v>
      </c>
    </row>
    <row r="254" spans="1:25" ht="15">
      <c r="A254" s="45">
        <v>2019</v>
      </c>
      <c r="B254" s="37">
        <v>5</v>
      </c>
      <c r="C254" s="37" t="s">
        <v>174</v>
      </c>
      <c r="D254" s="37" t="s">
        <v>175</v>
      </c>
      <c r="E254" s="37" t="s">
        <v>315</v>
      </c>
      <c r="F254" s="37" t="s">
        <v>176</v>
      </c>
      <c r="G254" s="38" t="s">
        <v>188</v>
      </c>
      <c r="H254" s="52">
        <v>598.0480767404457</v>
      </c>
      <c r="I254" s="53">
        <v>0</v>
      </c>
      <c r="J254" s="54">
        <v>598.0480767404457</v>
      </c>
      <c r="K254" s="52">
        <v>29.97001436077528</v>
      </c>
      <c r="L254" s="53">
        <v>146.65203187293233</v>
      </c>
      <c r="M254" s="54">
        <v>176.6220462337076</v>
      </c>
      <c r="N254" s="52">
        <v>50.010961422430434</v>
      </c>
      <c r="O254" s="53">
        <v>316.3619650588567</v>
      </c>
      <c r="P254" s="53">
        <v>43.609798661554834</v>
      </c>
      <c r="Q254" s="53">
        <v>34.31222073763013</v>
      </c>
      <c r="R254" s="53">
        <v>101.98308890869716</v>
      </c>
      <c r="S254" s="53">
        <v>154.73389295985348</v>
      </c>
      <c r="T254" s="53">
        <v>362.89268083481403</v>
      </c>
      <c r="U254" s="53">
        <v>32.80154342030536</v>
      </c>
      <c r="V254" s="54">
        <v>1096.706152004142</v>
      </c>
      <c r="W254" s="55">
        <v>1871.3762749782954</v>
      </c>
      <c r="X254" s="56">
        <v>191.6970873735425</v>
      </c>
      <c r="Y254" s="55">
        <v>2130.7636630986526</v>
      </c>
    </row>
    <row r="255" spans="1:25" ht="15" thickBot="1">
      <c r="A255" s="57">
        <v>2019</v>
      </c>
      <c r="B255" s="40">
        <v>5</v>
      </c>
      <c r="C255" s="40" t="s">
        <v>174</v>
      </c>
      <c r="D255" s="40" t="s">
        <v>182</v>
      </c>
      <c r="E255" s="40" t="s">
        <v>316</v>
      </c>
      <c r="F255" s="40" t="s">
        <v>176</v>
      </c>
      <c r="G255" s="42" t="s">
        <v>189</v>
      </c>
      <c r="H255" s="58">
        <v>8.759823767898608</v>
      </c>
      <c r="I255" s="59">
        <v>0.18425987804521088</v>
      </c>
      <c r="J255" s="60">
        <v>8.944083645943818</v>
      </c>
      <c r="K255" s="58">
        <v>1.3107909564416689</v>
      </c>
      <c r="L255" s="59">
        <v>4.713352452680146</v>
      </c>
      <c r="M255" s="60">
        <v>6.024143409121815</v>
      </c>
      <c r="N255" s="58">
        <v>1.7745071333378393</v>
      </c>
      <c r="O255" s="59">
        <v>11.114521363026137</v>
      </c>
      <c r="P255" s="59">
        <v>8.462545847545348</v>
      </c>
      <c r="Q255" s="59">
        <v>0.5754938639184392</v>
      </c>
      <c r="R255" s="59">
        <v>3.3051766387249226</v>
      </c>
      <c r="S255" s="59">
        <v>9.16625756132574</v>
      </c>
      <c r="T255" s="59">
        <v>15.988281638650333</v>
      </c>
      <c r="U255" s="59">
        <v>1.509283676860509</v>
      </c>
      <c r="V255" s="60">
        <v>51.896067723389265</v>
      </c>
      <c r="W255" s="61">
        <v>66.86429477845489</v>
      </c>
      <c r="X255" s="62">
        <v>6.748892952020784</v>
      </c>
      <c r="Y255" s="61">
        <v>75.01572308703216</v>
      </c>
    </row>
    <row r="256" spans="1:25" ht="15" thickBot="1">
      <c r="A256" s="65">
        <v>2019</v>
      </c>
      <c r="B256" s="13">
        <v>5</v>
      </c>
      <c r="C256" s="44" t="s">
        <v>190</v>
      </c>
      <c r="D256" s="44" t="s">
        <v>190</v>
      </c>
      <c r="E256" s="13" t="s">
        <v>190</v>
      </c>
      <c r="F256" s="44" t="s">
        <v>191</v>
      </c>
      <c r="G256" s="14" t="s">
        <v>319</v>
      </c>
      <c r="H256" s="66">
        <v>6897.452257135109</v>
      </c>
      <c r="I256" s="67">
        <v>2187.8527619593683</v>
      </c>
      <c r="J256" s="63">
        <v>9085.305019094478</v>
      </c>
      <c r="K256" s="66">
        <v>20460.327130068847</v>
      </c>
      <c r="L256" s="67">
        <v>10188.887812802112</v>
      </c>
      <c r="M256" s="63">
        <v>30649.21494287096</v>
      </c>
      <c r="N256" s="66">
        <v>5371.19514554807</v>
      </c>
      <c r="O256" s="67">
        <v>21038.06745434805</v>
      </c>
      <c r="P256" s="67">
        <v>3618.77869536011</v>
      </c>
      <c r="Q256" s="67">
        <v>6659.74940414373</v>
      </c>
      <c r="R256" s="67">
        <v>11612.688096244521</v>
      </c>
      <c r="S256" s="67">
        <v>11564.039358616921</v>
      </c>
      <c r="T256" s="67">
        <v>14975.310685405777</v>
      </c>
      <c r="U256" s="67">
        <v>3372.621912674717</v>
      </c>
      <c r="V256" s="63">
        <v>78212.45075234189</v>
      </c>
      <c r="W256" s="64">
        <v>117946.97071430732</v>
      </c>
      <c r="X256" s="68">
        <v>11660.296372050496</v>
      </c>
      <c r="Y256" s="64">
        <v>129607.26708635781</v>
      </c>
    </row>
    <row r="257" spans="1:25" ht="15">
      <c r="A257" s="46">
        <v>2018</v>
      </c>
      <c r="B257" s="34">
        <v>5</v>
      </c>
      <c r="C257" s="34" t="s">
        <v>22</v>
      </c>
      <c r="D257" s="34" t="s">
        <v>23</v>
      </c>
      <c r="E257" s="34" t="s">
        <v>192</v>
      </c>
      <c r="F257" s="34" t="s">
        <v>24</v>
      </c>
      <c r="G257" s="35" t="s">
        <v>25</v>
      </c>
      <c r="H257" s="47">
        <v>129.93070739732573</v>
      </c>
      <c r="I257" s="48">
        <v>6.055696496116764</v>
      </c>
      <c r="J257" s="49">
        <v>135.98640389344249</v>
      </c>
      <c r="K257" s="47">
        <v>7553.887794084986</v>
      </c>
      <c r="L257" s="48">
        <v>4659.854053501911</v>
      </c>
      <c r="M257" s="49">
        <v>12213.741847586898</v>
      </c>
      <c r="N257" s="47">
        <v>1872.714237013488</v>
      </c>
      <c r="O257" s="48">
        <v>9685.377469512758</v>
      </c>
      <c r="P257" s="48">
        <v>1630.2678185678014</v>
      </c>
      <c r="Q257" s="48">
        <v>4675.706835063264</v>
      </c>
      <c r="R257" s="48">
        <v>5170.3358338494</v>
      </c>
      <c r="S257" s="48">
        <v>5315.028278601179</v>
      </c>
      <c r="T257" s="48">
        <v>6840.037765057197</v>
      </c>
      <c r="U257" s="48">
        <v>1362.709416941491</v>
      </c>
      <c r="V257" s="49">
        <v>36552.17765460658</v>
      </c>
      <c r="W257" s="50">
        <v>48901.90590608692</v>
      </c>
      <c r="X257" s="51">
        <v>4748.988908132092</v>
      </c>
      <c r="Y257" s="50">
        <v>53487.02378767276</v>
      </c>
    </row>
    <row r="258" spans="1:25" ht="15">
      <c r="A258" s="45">
        <v>2018</v>
      </c>
      <c r="B258" s="37">
        <v>5</v>
      </c>
      <c r="C258" s="37" t="s">
        <v>22</v>
      </c>
      <c r="D258" s="37" t="s">
        <v>26</v>
      </c>
      <c r="E258" s="37" t="s">
        <v>193</v>
      </c>
      <c r="F258" s="37" t="s">
        <v>24</v>
      </c>
      <c r="G258" s="38" t="s">
        <v>27</v>
      </c>
      <c r="H258" s="52">
        <v>80.5895046226145</v>
      </c>
      <c r="I258" s="53">
        <v>4.771058712007085</v>
      </c>
      <c r="J258" s="54">
        <v>85.36056333462159</v>
      </c>
      <c r="K258" s="52">
        <v>329.203950852826</v>
      </c>
      <c r="L258" s="53">
        <v>86.51272929943099</v>
      </c>
      <c r="M258" s="54">
        <v>415.71668015225697</v>
      </c>
      <c r="N258" s="52">
        <v>119.17530152747162</v>
      </c>
      <c r="O258" s="53">
        <v>73.91050938326916</v>
      </c>
      <c r="P258" s="53">
        <v>14.064282782918948</v>
      </c>
      <c r="Q258" s="53">
        <v>7.067094202323283</v>
      </c>
      <c r="R258" s="53">
        <v>41.80681755382147</v>
      </c>
      <c r="S258" s="53">
        <v>49.9290712914046</v>
      </c>
      <c r="T258" s="53">
        <v>39.61862596129329</v>
      </c>
      <c r="U258" s="53">
        <v>14.446941256183338</v>
      </c>
      <c r="V258" s="54">
        <v>360.0186439586857</v>
      </c>
      <c r="W258" s="55">
        <v>861.0958874455642</v>
      </c>
      <c r="X258" s="56">
        <v>82.56545453916313</v>
      </c>
      <c r="Y258" s="55">
        <v>929.9202968148342</v>
      </c>
    </row>
    <row r="259" spans="1:25" ht="15">
      <c r="A259" s="45">
        <v>2018</v>
      </c>
      <c r="B259" s="37">
        <v>5</v>
      </c>
      <c r="C259" s="37" t="s">
        <v>22</v>
      </c>
      <c r="D259" s="37" t="s">
        <v>26</v>
      </c>
      <c r="E259" s="37" t="s">
        <v>194</v>
      </c>
      <c r="F259" s="37" t="s">
        <v>24</v>
      </c>
      <c r="G259" s="38" t="s">
        <v>28</v>
      </c>
      <c r="H259" s="52">
        <v>25.565465353567003</v>
      </c>
      <c r="I259" s="53">
        <v>1.8290185768636953</v>
      </c>
      <c r="J259" s="54">
        <v>27.3944839304307</v>
      </c>
      <c r="K259" s="52">
        <v>557.1528472325934</v>
      </c>
      <c r="L259" s="53">
        <v>502.5841413442027</v>
      </c>
      <c r="M259" s="54">
        <v>1059.7369885767962</v>
      </c>
      <c r="N259" s="52">
        <v>206.38069194806425</v>
      </c>
      <c r="O259" s="53">
        <v>1238.6192295960352</v>
      </c>
      <c r="P259" s="53">
        <v>251.98430505527048</v>
      </c>
      <c r="Q259" s="53">
        <v>171.80065129682475</v>
      </c>
      <c r="R259" s="53">
        <v>592.844064501938</v>
      </c>
      <c r="S259" s="53">
        <v>525.7832908096085</v>
      </c>
      <c r="T259" s="53">
        <v>684.8524555869935</v>
      </c>
      <c r="U259" s="53">
        <v>230.56944541429013</v>
      </c>
      <c r="V259" s="54">
        <v>3902.8341342090243</v>
      </c>
      <c r="W259" s="55">
        <v>4989.965606716251</v>
      </c>
      <c r="X259" s="56">
        <v>488.6270021392773</v>
      </c>
      <c r="Y259" s="55">
        <v>5503.319577954878</v>
      </c>
    </row>
    <row r="260" spans="1:25" ht="15">
      <c r="A260" s="45">
        <v>2018</v>
      </c>
      <c r="B260" s="37">
        <v>5</v>
      </c>
      <c r="C260" s="37" t="s">
        <v>22</v>
      </c>
      <c r="D260" s="37" t="s">
        <v>29</v>
      </c>
      <c r="E260" s="37" t="s">
        <v>195</v>
      </c>
      <c r="F260" s="37" t="s">
        <v>24</v>
      </c>
      <c r="G260" s="38" t="s">
        <v>30</v>
      </c>
      <c r="H260" s="52">
        <v>50.027281419391734</v>
      </c>
      <c r="I260" s="53">
        <v>0</v>
      </c>
      <c r="J260" s="54">
        <v>50.027281419391734</v>
      </c>
      <c r="K260" s="52">
        <v>238.16434342985562</v>
      </c>
      <c r="L260" s="53">
        <v>70.11239155706917</v>
      </c>
      <c r="M260" s="54">
        <v>308.2767349869248</v>
      </c>
      <c r="N260" s="52">
        <v>28.962537281109327</v>
      </c>
      <c r="O260" s="53">
        <v>248.5968024934241</v>
      </c>
      <c r="P260" s="53">
        <v>34.95640259167565</v>
      </c>
      <c r="Q260" s="53">
        <v>26.31452150149776</v>
      </c>
      <c r="R260" s="53">
        <v>66.13287579240097</v>
      </c>
      <c r="S260" s="53">
        <v>83.0380815791541</v>
      </c>
      <c r="T260" s="53">
        <v>95.55106387037522</v>
      </c>
      <c r="U260" s="53">
        <v>23.398532455758197</v>
      </c>
      <c r="V260" s="54">
        <v>606.9508175653954</v>
      </c>
      <c r="W260" s="55">
        <v>965.254833971712</v>
      </c>
      <c r="X260" s="56">
        <v>93.88679214388969</v>
      </c>
      <c r="Y260" s="55">
        <v>1057.4304307703146</v>
      </c>
    </row>
    <row r="261" spans="1:25" ht="15">
      <c r="A261" s="45">
        <v>2018</v>
      </c>
      <c r="B261" s="37">
        <v>5</v>
      </c>
      <c r="C261" s="37" t="s">
        <v>22</v>
      </c>
      <c r="D261" s="37" t="s">
        <v>26</v>
      </c>
      <c r="E261" s="37" t="s">
        <v>196</v>
      </c>
      <c r="F261" s="37" t="s">
        <v>24</v>
      </c>
      <c r="G261" s="38" t="s">
        <v>31</v>
      </c>
      <c r="H261" s="52">
        <v>8.230935778944719</v>
      </c>
      <c r="I261" s="53">
        <v>0.2994075967938855</v>
      </c>
      <c r="J261" s="54">
        <v>8.530343375738605</v>
      </c>
      <c r="K261" s="52">
        <v>343.31890488955935</v>
      </c>
      <c r="L261" s="53">
        <v>141.6389806888192</v>
      </c>
      <c r="M261" s="54">
        <v>484.9578855783785</v>
      </c>
      <c r="N261" s="52">
        <v>42.38227136327965</v>
      </c>
      <c r="O261" s="53">
        <v>196.9563520983794</v>
      </c>
      <c r="P261" s="53">
        <v>45.30970029892202</v>
      </c>
      <c r="Q261" s="53">
        <v>24.990661967758776</v>
      </c>
      <c r="R261" s="53">
        <v>98.46401752634083</v>
      </c>
      <c r="S261" s="53">
        <v>97.14411555773376</v>
      </c>
      <c r="T261" s="53">
        <v>82.39203336693427</v>
      </c>
      <c r="U261" s="53">
        <v>32.672419531800394</v>
      </c>
      <c r="V261" s="54">
        <v>620.3115717111491</v>
      </c>
      <c r="W261" s="55">
        <v>1113.799800665266</v>
      </c>
      <c r="X261" s="56">
        <v>106.48575644709851</v>
      </c>
      <c r="Y261" s="55">
        <v>1199.330392109176</v>
      </c>
    </row>
    <row r="262" spans="1:25" ht="15">
      <c r="A262" s="45">
        <v>2018</v>
      </c>
      <c r="B262" s="37">
        <v>5</v>
      </c>
      <c r="C262" s="37" t="s">
        <v>22</v>
      </c>
      <c r="D262" s="37" t="s">
        <v>29</v>
      </c>
      <c r="E262" s="37" t="s">
        <v>197</v>
      </c>
      <c r="F262" s="37" t="s">
        <v>24</v>
      </c>
      <c r="G262" s="38" t="s">
        <v>32</v>
      </c>
      <c r="H262" s="52">
        <v>15.472495279798213</v>
      </c>
      <c r="I262" s="53">
        <v>0</v>
      </c>
      <c r="J262" s="54">
        <v>15.472495279798213</v>
      </c>
      <c r="K262" s="52">
        <v>2023.073944566663</v>
      </c>
      <c r="L262" s="53">
        <v>543.7718898523153</v>
      </c>
      <c r="M262" s="54">
        <v>2566.8458344189785</v>
      </c>
      <c r="N262" s="52">
        <v>310.9702920727794</v>
      </c>
      <c r="O262" s="53">
        <v>1531.104541088265</v>
      </c>
      <c r="P262" s="53">
        <v>254.88056742799196</v>
      </c>
      <c r="Q262" s="53">
        <v>327.2075628784329</v>
      </c>
      <c r="R262" s="53">
        <v>1069.2125966528681</v>
      </c>
      <c r="S262" s="53">
        <v>858.9767398791765</v>
      </c>
      <c r="T262" s="53">
        <v>848.3783305933782</v>
      </c>
      <c r="U262" s="53">
        <v>233.8495719211276</v>
      </c>
      <c r="V262" s="54">
        <v>5434.58020251402</v>
      </c>
      <c r="W262" s="55">
        <v>8016.898532212796</v>
      </c>
      <c r="X262" s="56">
        <v>774.4842857168945</v>
      </c>
      <c r="Y262" s="55">
        <v>8722.880097872532</v>
      </c>
    </row>
    <row r="263" spans="1:25" ht="15">
      <c r="A263" s="45">
        <v>2018</v>
      </c>
      <c r="B263" s="37">
        <v>5</v>
      </c>
      <c r="C263" s="37" t="s">
        <v>22</v>
      </c>
      <c r="D263" s="37" t="s">
        <v>26</v>
      </c>
      <c r="E263" s="37" t="s">
        <v>198</v>
      </c>
      <c r="F263" s="37" t="s">
        <v>24</v>
      </c>
      <c r="G263" s="38" t="s">
        <v>33</v>
      </c>
      <c r="H263" s="52">
        <v>36.70916155972166</v>
      </c>
      <c r="I263" s="53">
        <v>13.459172954977744</v>
      </c>
      <c r="J263" s="54">
        <v>50.1683345146994</v>
      </c>
      <c r="K263" s="52">
        <v>1084.6512084808269</v>
      </c>
      <c r="L263" s="53">
        <v>179.28045529588036</v>
      </c>
      <c r="M263" s="54">
        <v>1263.9316637767072</v>
      </c>
      <c r="N263" s="52">
        <v>42.263779944185686</v>
      </c>
      <c r="O263" s="53">
        <v>230.54082699319954</v>
      </c>
      <c r="P263" s="53">
        <v>21.99017360878454</v>
      </c>
      <c r="Q263" s="53">
        <v>12.748584784597744</v>
      </c>
      <c r="R263" s="53">
        <v>49.684505420250176</v>
      </c>
      <c r="S263" s="53">
        <v>119.7811497654953</v>
      </c>
      <c r="T263" s="53">
        <v>63.27384150777496</v>
      </c>
      <c r="U263" s="53">
        <v>16.62002872884783</v>
      </c>
      <c r="V263" s="54">
        <v>556.9028907531358</v>
      </c>
      <c r="W263" s="55">
        <v>1871.0028890445424</v>
      </c>
      <c r="X263" s="56">
        <v>174.7417468993412</v>
      </c>
      <c r="Y263" s="55">
        <v>1968.0859050227182</v>
      </c>
    </row>
    <row r="264" spans="1:25" ht="15">
      <c r="A264" s="45">
        <v>2018</v>
      </c>
      <c r="B264" s="37">
        <v>5</v>
      </c>
      <c r="C264" s="37" t="s">
        <v>22</v>
      </c>
      <c r="D264" s="37" t="s">
        <v>29</v>
      </c>
      <c r="E264" s="37" t="s">
        <v>199</v>
      </c>
      <c r="F264" s="37" t="s">
        <v>24</v>
      </c>
      <c r="G264" s="38" t="s">
        <v>34</v>
      </c>
      <c r="H264" s="52">
        <v>0.14435587668834696</v>
      </c>
      <c r="I264" s="53">
        <v>0.10258075704387902</v>
      </c>
      <c r="J264" s="54">
        <v>0.24693663373222596</v>
      </c>
      <c r="K264" s="52">
        <v>2270.8848314948527</v>
      </c>
      <c r="L264" s="53">
        <v>577.2516092448461</v>
      </c>
      <c r="M264" s="54">
        <v>2848.1364407396986</v>
      </c>
      <c r="N264" s="52">
        <v>287.4774662355941</v>
      </c>
      <c r="O264" s="53">
        <v>1201.1628712923468</v>
      </c>
      <c r="P264" s="53">
        <v>238.68283136217622</v>
      </c>
      <c r="Q264" s="53">
        <v>240.76469963369905</v>
      </c>
      <c r="R264" s="53">
        <v>526.2646762642773</v>
      </c>
      <c r="S264" s="53">
        <v>691.9933451852487</v>
      </c>
      <c r="T264" s="53">
        <v>590.1034816498949</v>
      </c>
      <c r="U264" s="53">
        <v>192.9398441109606</v>
      </c>
      <c r="V264" s="54">
        <v>3969.389215734198</v>
      </c>
      <c r="W264" s="55">
        <v>6817.772593107628</v>
      </c>
      <c r="X264" s="56">
        <v>652.9263069549897</v>
      </c>
      <c r="Y264" s="55">
        <v>7353.7943444119965</v>
      </c>
    </row>
    <row r="265" spans="1:25" ht="15">
      <c r="A265" s="45">
        <v>2018</v>
      </c>
      <c r="B265" s="37">
        <v>5</v>
      </c>
      <c r="C265" s="37" t="s">
        <v>22</v>
      </c>
      <c r="D265" s="37" t="s">
        <v>29</v>
      </c>
      <c r="E265" s="37" t="s">
        <v>200</v>
      </c>
      <c r="F265" s="37" t="s">
        <v>24</v>
      </c>
      <c r="G265" s="38" t="s">
        <v>35</v>
      </c>
      <c r="H265" s="52">
        <v>5.310104260722774</v>
      </c>
      <c r="I265" s="53">
        <v>0</v>
      </c>
      <c r="J265" s="54">
        <v>5.310104260722774</v>
      </c>
      <c r="K265" s="52">
        <v>788.7835242339494</v>
      </c>
      <c r="L265" s="53">
        <v>166.55927564046422</v>
      </c>
      <c r="M265" s="54">
        <v>955.3427998744136</v>
      </c>
      <c r="N265" s="52">
        <v>58.52461707164466</v>
      </c>
      <c r="O265" s="53">
        <v>251.20159285237682</v>
      </c>
      <c r="P265" s="53">
        <v>44.130197717772106</v>
      </c>
      <c r="Q265" s="53">
        <v>21.000465332754892</v>
      </c>
      <c r="R265" s="53">
        <v>116.39181337447745</v>
      </c>
      <c r="S265" s="53">
        <v>132.30796288699258</v>
      </c>
      <c r="T265" s="53">
        <v>81.3565139018823</v>
      </c>
      <c r="U265" s="53">
        <v>27.781241769825357</v>
      </c>
      <c r="V265" s="54">
        <v>732.6944049077262</v>
      </c>
      <c r="W265" s="55">
        <v>1693.3473090428624</v>
      </c>
      <c r="X265" s="56">
        <v>159.80228799518179</v>
      </c>
      <c r="Y265" s="55">
        <v>1799.8252477805624</v>
      </c>
    </row>
    <row r="266" spans="1:25" ht="15">
      <c r="A266" s="45">
        <v>2018</v>
      </c>
      <c r="B266" s="37">
        <v>5</v>
      </c>
      <c r="C266" s="37" t="s">
        <v>22</v>
      </c>
      <c r="D266" s="37" t="s">
        <v>29</v>
      </c>
      <c r="E266" s="37" t="s">
        <v>201</v>
      </c>
      <c r="F266" s="37" t="s">
        <v>24</v>
      </c>
      <c r="G266" s="38" t="s">
        <v>36</v>
      </c>
      <c r="H266" s="52">
        <v>6.9034521944848075</v>
      </c>
      <c r="I266" s="53">
        <v>0</v>
      </c>
      <c r="J266" s="54">
        <v>6.9034521944848075</v>
      </c>
      <c r="K266" s="52">
        <v>1020.1140574306249</v>
      </c>
      <c r="L266" s="53">
        <v>204.76173786205874</v>
      </c>
      <c r="M266" s="54">
        <v>1224.8757952926837</v>
      </c>
      <c r="N266" s="52">
        <v>111.34659648169503</v>
      </c>
      <c r="O266" s="53">
        <v>449.2753927574122</v>
      </c>
      <c r="P266" s="53">
        <v>82.42785249726649</v>
      </c>
      <c r="Q266" s="53">
        <v>69.24018359074441</v>
      </c>
      <c r="R266" s="53">
        <v>248.23009584841265</v>
      </c>
      <c r="S266" s="53">
        <v>299.1057036919111</v>
      </c>
      <c r="T266" s="53">
        <v>355.24305184509825</v>
      </c>
      <c r="U266" s="53">
        <v>64.52647150536448</v>
      </c>
      <c r="V266" s="54">
        <v>1679.395348217905</v>
      </c>
      <c r="W266" s="55">
        <v>2911.1745957050734</v>
      </c>
      <c r="X266" s="56">
        <v>278.79040022124775</v>
      </c>
      <c r="Y266" s="55">
        <v>3139.967332250404</v>
      </c>
    </row>
    <row r="267" spans="1:25" ht="15">
      <c r="A267" s="45">
        <v>2018</v>
      </c>
      <c r="B267" s="37">
        <v>5</v>
      </c>
      <c r="C267" s="37" t="s">
        <v>37</v>
      </c>
      <c r="D267" s="37" t="s">
        <v>38</v>
      </c>
      <c r="E267" s="37" t="s">
        <v>202</v>
      </c>
      <c r="F267" s="37" t="s">
        <v>39</v>
      </c>
      <c r="G267" s="38" t="s">
        <v>40</v>
      </c>
      <c r="H267" s="52">
        <v>41.51808089770955</v>
      </c>
      <c r="I267" s="53">
        <v>61.08903747395339</v>
      </c>
      <c r="J267" s="54">
        <v>102.60711837166295</v>
      </c>
      <c r="K267" s="52">
        <v>3.205419913140634</v>
      </c>
      <c r="L267" s="53">
        <v>24.94845474526762</v>
      </c>
      <c r="M267" s="54">
        <v>28.153874658408256</v>
      </c>
      <c r="N267" s="52">
        <v>21.339919227013727</v>
      </c>
      <c r="O267" s="53">
        <v>58.47671282732599</v>
      </c>
      <c r="P267" s="53">
        <v>12.0058582106435</v>
      </c>
      <c r="Q267" s="53">
        <v>3.7386653885962136</v>
      </c>
      <c r="R267" s="53">
        <v>24.999198546535442</v>
      </c>
      <c r="S267" s="53">
        <v>35.53136524280797</v>
      </c>
      <c r="T267" s="53">
        <v>62.542595042024</v>
      </c>
      <c r="U267" s="53">
        <v>6.470398117806804</v>
      </c>
      <c r="V267" s="54">
        <v>225.10471260275366</v>
      </c>
      <c r="W267" s="55">
        <v>355.86570563282487</v>
      </c>
      <c r="X267" s="56">
        <v>35.847145654643626</v>
      </c>
      <c r="Y267" s="55">
        <v>403.74010202581957</v>
      </c>
    </row>
    <row r="268" spans="1:25" ht="15">
      <c r="A268" s="45">
        <v>2018</v>
      </c>
      <c r="B268" s="37">
        <v>5</v>
      </c>
      <c r="C268" s="37" t="s">
        <v>37</v>
      </c>
      <c r="D268" s="37" t="s">
        <v>38</v>
      </c>
      <c r="E268" s="37" t="s">
        <v>203</v>
      </c>
      <c r="F268" s="37" t="s">
        <v>39</v>
      </c>
      <c r="G268" s="38" t="s">
        <v>41</v>
      </c>
      <c r="H268" s="52">
        <v>85.18556147037833</v>
      </c>
      <c r="I268" s="53">
        <v>140.56853867536398</v>
      </c>
      <c r="J268" s="54">
        <v>225.7541001457423</v>
      </c>
      <c r="K268" s="52">
        <v>16.43310422266208</v>
      </c>
      <c r="L268" s="53">
        <v>64.6229097689665</v>
      </c>
      <c r="M268" s="54">
        <v>81.05601399162857</v>
      </c>
      <c r="N268" s="52">
        <v>40.64786289076937</v>
      </c>
      <c r="O268" s="53">
        <v>284.9185545580196</v>
      </c>
      <c r="P268" s="53">
        <v>25.13595680328154</v>
      </c>
      <c r="Q268" s="53">
        <v>24.205936710646505</v>
      </c>
      <c r="R268" s="53">
        <v>70.25667655772234</v>
      </c>
      <c r="S268" s="53">
        <v>95.01945596389503</v>
      </c>
      <c r="T268" s="53">
        <v>146.47179923373338</v>
      </c>
      <c r="U268" s="53">
        <v>16.268496808535808</v>
      </c>
      <c r="V268" s="54">
        <v>702.9247395266035</v>
      </c>
      <c r="W268" s="55">
        <v>1009.7348536639744</v>
      </c>
      <c r="X268" s="56">
        <v>101.67686728940333</v>
      </c>
      <c r="Y268" s="55">
        <v>1145.168649455054</v>
      </c>
    </row>
    <row r="269" spans="1:25" ht="15">
      <c r="A269" s="45">
        <v>2018</v>
      </c>
      <c r="B269" s="37">
        <v>5</v>
      </c>
      <c r="C269" s="37" t="s">
        <v>37</v>
      </c>
      <c r="D269" s="37" t="s">
        <v>38</v>
      </c>
      <c r="E269" s="37" t="s">
        <v>204</v>
      </c>
      <c r="F269" s="37" t="s">
        <v>39</v>
      </c>
      <c r="G269" s="38" t="s">
        <v>42</v>
      </c>
      <c r="H269" s="52">
        <v>22.756328701889853</v>
      </c>
      <c r="I269" s="53">
        <v>316.24104636908663</v>
      </c>
      <c r="J269" s="54">
        <v>338.9973750709765</v>
      </c>
      <c r="K269" s="52">
        <v>3.67651884972621</v>
      </c>
      <c r="L269" s="53">
        <v>36.36621745127039</v>
      </c>
      <c r="M269" s="54">
        <v>40.042736300996594</v>
      </c>
      <c r="N269" s="52">
        <v>26.88492538544478</v>
      </c>
      <c r="O269" s="53">
        <v>100.68432912657647</v>
      </c>
      <c r="P269" s="53">
        <v>17.005443592592822</v>
      </c>
      <c r="Q269" s="53">
        <v>10.7477690378579</v>
      </c>
      <c r="R269" s="53">
        <v>35.32658916788701</v>
      </c>
      <c r="S269" s="53">
        <v>65.63179884635106</v>
      </c>
      <c r="T269" s="53">
        <v>73.54659765970713</v>
      </c>
      <c r="U269" s="53">
        <v>9.530387368273928</v>
      </c>
      <c r="V269" s="54">
        <v>339.35784018469104</v>
      </c>
      <c r="W269" s="55">
        <v>718.3979515566641</v>
      </c>
      <c r="X269" s="56">
        <v>73.18995370035148</v>
      </c>
      <c r="Y269" s="55">
        <v>824.3256577492984</v>
      </c>
    </row>
    <row r="270" spans="1:25" ht="15">
      <c r="A270" s="45">
        <v>2018</v>
      </c>
      <c r="B270" s="37">
        <v>5</v>
      </c>
      <c r="C270" s="37" t="s">
        <v>37</v>
      </c>
      <c r="D270" s="37" t="s">
        <v>38</v>
      </c>
      <c r="E270" s="37" t="s">
        <v>205</v>
      </c>
      <c r="F270" s="37" t="s">
        <v>39</v>
      </c>
      <c r="G270" s="38" t="s">
        <v>43</v>
      </c>
      <c r="H270" s="52">
        <v>25.422668333390888</v>
      </c>
      <c r="I270" s="53">
        <v>27.722828143360044</v>
      </c>
      <c r="J270" s="54">
        <v>53.145496476750935</v>
      </c>
      <c r="K270" s="52">
        <v>7.499577702377367</v>
      </c>
      <c r="L270" s="53">
        <v>12.177725058010619</v>
      </c>
      <c r="M270" s="54">
        <v>19.677302760387988</v>
      </c>
      <c r="N270" s="52">
        <v>16.612701072464017</v>
      </c>
      <c r="O270" s="53">
        <v>39.12582477735679</v>
      </c>
      <c r="P270" s="53">
        <v>8.259313570134958</v>
      </c>
      <c r="Q270" s="53">
        <v>4.199845438495514</v>
      </c>
      <c r="R270" s="53">
        <v>16.987363236715098</v>
      </c>
      <c r="S270" s="53">
        <v>21.412215039817834</v>
      </c>
      <c r="T270" s="53">
        <v>37.69994916407531</v>
      </c>
      <c r="U270" s="53">
        <v>4.932530002957952</v>
      </c>
      <c r="V270" s="54">
        <v>149.22974230201746</v>
      </c>
      <c r="W270" s="55">
        <v>222.05254153915638</v>
      </c>
      <c r="X270" s="56">
        <v>22.301035094053375</v>
      </c>
      <c r="Y270" s="55">
        <v>251.17263386653366</v>
      </c>
    </row>
    <row r="271" spans="1:25" ht="15">
      <c r="A271" s="45">
        <v>2018</v>
      </c>
      <c r="B271" s="37">
        <v>5</v>
      </c>
      <c r="C271" s="37" t="s">
        <v>37</v>
      </c>
      <c r="D271" s="37" t="s">
        <v>38</v>
      </c>
      <c r="E271" s="37" t="s">
        <v>206</v>
      </c>
      <c r="F271" s="37" t="s">
        <v>39</v>
      </c>
      <c r="G271" s="38" t="s">
        <v>44</v>
      </c>
      <c r="H271" s="52">
        <v>21.641174169878834</v>
      </c>
      <c r="I271" s="53">
        <v>26.71533306574834</v>
      </c>
      <c r="J271" s="54">
        <v>48.35650723562718</v>
      </c>
      <c r="K271" s="52">
        <v>4.23700156047506</v>
      </c>
      <c r="L271" s="53">
        <v>17.18533152676285</v>
      </c>
      <c r="M271" s="54">
        <v>21.422333087237913</v>
      </c>
      <c r="N271" s="52">
        <v>8.397487379848076</v>
      </c>
      <c r="O271" s="53">
        <v>36.63833453083145</v>
      </c>
      <c r="P271" s="53">
        <v>9.977189134688322</v>
      </c>
      <c r="Q271" s="53">
        <v>5.714550707469597</v>
      </c>
      <c r="R271" s="53">
        <v>28.653223055241092</v>
      </c>
      <c r="S271" s="53">
        <v>26.152880528142735</v>
      </c>
      <c r="T271" s="53">
        <v>58.67025589740281</v>
      </c>
      <c r="U271" s="53">
        <v>6.334639045605581</v>
      </c>
      <c r="V271" s="54">
        <v>180.53856027922967</v>
      </c>
      <c r="W271" s="55">
        <v>250.31740060209478</v>
      </c>
      <c r="X271" s="56">
        <v>24.998598537101646</v>
      </c>
      <c r="Y271" s="55">
        <v>281.55480908325114</v>
      </c>
    </row>
    <row r="272" spans="1:25" ht="15">
      <c r="A272" s="45">
        <v>2018</v>
      </c>
      <c r="B272" s="37">
        <v>5</v>
      </c>
      <c r="C272" s="37" t="s">
        <v>37</v>
      </c>
      <c r="D272" s="37" t="s">
        <v>38</v>
      </c>
      <c r="E272" s="37" t="s">
        <v>207</v>
      </c>
      <c r="F272" s="37" t="s">
        <v>39</v>
      </c>
      <c r="G272" s="38" t="s">
        <v>45</v>
      </c>
      <c r="H272" s="52">
        <v>30.187747797318583</v>
      </c>
      <c r="I272" s="53">
        <v>126.93013471208621</v>
      </c>
      <c r="J272" s="54">
        <v>157.1178825094048</v>
      </c>
      <c r="K272" s="52">
        <v>6.466392967815349</v>
      </c>
      <c r="L272" s="53">
        <v>13.151243579822122</v>
      </c>
      <c r="M272" s="54">
        <v>19.61763654763747</v>
      </c>
      <c r="N272" s="52">
        <v>20.263246765850848</v>
      </c>
      <c r="O272" s="53">
        <v>37.59404005763041</v>
      </c>
      <c r="P272" s="53">
        <v>6.391987186890881</v>
      </c>
      <c r="Q272" s="53">
        <v>2.9142311981859943</v>
      </c>
      <c r="R272" s="53">
        <v>14.906486070926821</v>
      </c>
      <c r="S272" s="53">
        <v>27.460151102357784</v>
      </c>
      <c r="T272" s="53">
        <v>40.71124737262672</v>
      </c>
      <c r="U272" s="53">
        <v>3.969372358633004</v>
      </c>
      <c r="V272" s="54">
        <v>154.21076211310245</v>
      </c>
      <c r="W272" s="55">
        <v>330.94628117014474</v>
      </c>
      <c r="X272" s="56">
        <v>33.708224039028565</v>
      </c>
      <c r="Y272" s="55">
        <v>377.505225703095</v>
      </c>
    </row>
    <row r="273" spans="1:25" ht="15">
      <c r="A273" s="45">
        <v>2018</v>
      </c>
      <c r="B273" s="37">
        <v>5</v>
      </c>
      <c r="C273" s="37" t="s">
        <v>46</v>
      </c>
      <c r="D273" s="37" t="s">
        <v>47</v>
      </c>
      <c r="E273" s="37" t="s">
        <v>208</v>
      </c>
      <c r="F273" s="37" t="s">
        <v>48</v>
      </c>
      <c r="G273" s="38" t="s">
        <v>49</v>
      </c>
      <c r="H273" s="52">
        <v>5.952733471490292</v>
      </c>
      <c r="I273" s="53">
        <v>0</v>
      </c>
      <c r="J273" s="54">
        <v>5.952733471490292</v>
      </c>
      <c r="K273" s="52">
        <v>0.9507261350340944</v>
      </c>
      <c r="L273" s="53">
        <v>3.412843066343186</v>
      </c>
      <c r="M273" s="54">
        <v>4.36356920137728</v>
      </c>
      <c r="N273" s="52">
        <v>2.709211715772327</v>
      </c>
      <c r="O273" s="53">
        <v>5.586098348172646</v>
      </c>
      <c r="P273" s="53">
        <v>1.5356153434238056</v>
      </c>
      <c r="Q273" s="53">
        <v>0.9574138192690148</v>
      </c>
      <c r="R273" s="53">
        <v>5.896661577240808</v>
      </c>
      <c r="S273" s="53">
        <v>4.7798623129930995</v>
      </c>
      <c r="T273" s="53">
        <v>10.015899216952112</v>
      </c>
      <c r="U273" s="53">
        <v>1.3126390711615528</v>
      </c>
      <c r="V273" s="54">
        <v>32.79340140498537</v>
      </c>
      <c r="W273" s="55">
        <v>43.10970407785294</v>
      </c>
      <c r="X273" s="56">
        <v>4.281344925968545</v>
      </c>
      <c r="Y273" s="55">
        <v>48.22003218195157</v>
      </c>
    </row>
    <row r="274" spans="1:25" ht="15">
      <c r="A274" s="45">
        <v>2018</v>
      </c>
      <c r="B274" s="37">
        <v>5</v>
      </c>
      <c r="C274" s="37" t="s">
        <v>46</v>
      </c>
      <c r="D274" s="37" t="s">
        <v>47</v>
      </c>
      <c r="E274" s="37" t="s">
        <v>209</v>
      </c>
      <c r="F274" s="37" t="s">
        <v>48</v>
      </c>
      <c r="G274" s="38" t="s">
        <v>50</v>
      </c>
      <c r="H274" s="52">
        <v>18.428474622871704</v>
      </c>
      <c r="I274" s="53">
        <v>0.6740542615682131</v>
      </c>
      <c r="J274" s="54">
        <v>19.102528884439916</v>
      </c>
      <c r="K274" s="52">
        <v>1.31860676310695</v>
      </c>
      <c r="L274" s="53">
        <v>7.3565516995328215</v>
      </c>
      <c r="M274" s="54">
        <v>8.675158462639772</v>
      </c>
      <c r="N274" s="52">
        <v>2.448541951084768</v>
      </c>
      <c r="O274" s="53">
        <v>15.354463665927371</v>
      </c>
      <c r="P274" s="53">
        <v>2.6472381228336173</v>
      </c>
      <c r="Q274" s="53">
        <v>1.4832782688666368</v>
      </c>
      <c r="R274" s="53">
        <v>9.19699089120934</v>
      </c>
      <c r="S274" s="53">
        <v>7.811551194379645</v>
      </c>
      <c r="T274" s="53">
        <v>15.574416923087542</v>
      </c>
      <c r="U274" s="53">
        <v>2.8850758335998146</v>
      </c>
      <c r="V274" s="54">
        <v>57.40155685098873</v>
      </c>
      <c r="W274" s="55">
        <v>85.17924419806843</v>
      </c>
      <c r="X274" s="56">
        <v>8.488974853397137</v>
      </c>
      <c r="Y274" s="55">
        <v>95.60982975199788</v>
      </c>
    </row>
    <row r="275" spans="1:25" ht="15">
      <c r="A275" s="45">
        <v>2018</v>
      </c>
      <c r="B275" s="37">
        <v>5</v>
      </c>
      <c r="C275" s="37" t="s">
        <v>46</v>
      </c>
      <c r="D275" s="37" t="s">
        <v>51</v>
      </c>
      <c r="E275" s="37" t="s">
        <v>210</v>
      </c>
      <c r="F275" s="37" t="s">
        <v>48</v>
      </c>
      <c r="G275" s="38" t="s">
        <v>52</v>
      </c>
      <c r="H275" s="52">
        <v>28.322709699395862</v>
      </c>
      <c r="I275" s="53">
        <v>35.94117655988362</v>
      </c>
      <c r="J275" s="54">
        <v>64.26388625927949</v>
      </c>
      <c r="K275" s="52">
        <v>37.293863636654066</v>
      </c>
      <c r="L275" s="53">
        <v>19.129838811948005</v>
      </c>
      <c r="M275" s="54">
        <v>56.42370244860207</v>
      </c>
      <c r="N275" s="52">
        <v>35.43931475339534</v>
      </c>
      <c r="O275" s="53">
        <v>139.1481230537381</v>
      </c>
      <c r="P275" s="53">
        <v>16.27254971398852</v>
      </c>
      <c r="Q275" s="53">
        <v>18.528329992485848</v>
      </c>
      <c r="R275" s="53">
        <v>41.281436364645884</v>
      </c>
      <c r="S275" s="53">
        <v>55.486716651007114</v>
      </c>
      <c r="T275" s="53">
        <v>66.13816529971778</v>
      </c>
      <c r="U275" s="53">
        <v>15.31174050398927</v>
      </c>
      <c r="V275" s="54">
        <v>387.60637633296784</v>
      </c>
      <c r="W275" s="55">
        <v>508.2939650408494</v>
      </c>
      <c r="X275" s="56">
        <v>50.772377016811994</v>
      </c>
      <c r="Y275" s="55">
        <v>571.8403194496155</v>
      </c>
    </row>
    <row r="276" spans="1:25" ht="15">
      <c r="A276" s="45">
        <v>2018</v>
      </c>
      <c r="B276" s="37">
        <v>5</v>
      </c>
      <c r="C276" s="37" t="s">
        <v>46</v>
      </c>
      <c r="D276" s="37" t="s">
        <v>51</v>
      </c>
      <c r="E276" s="37" t="s">
        <v>211</v>
      </c>
      <c r="F276" s="37" t="s">
        <v>48</v>
      </c>
      <c r="G276" s="38" t="s">
        <v>53</v>
      </c>
      <c r="H276" s="52">
        <v>13.963488267017027</v>
      </c>
      <c r="I276" s="53">
        <v>94.23579336314504</v>
      </c>
      <c r="J276" s="54">
        <v>108.19928163016206</v>
      </c>
      <c r="K276" s="52">
        <v>42.177126965588066</v>
      </c>
      <c r="L276" s="53">
        <v>9.290585369748154</v>
      </c>
      <c r="M276" s="54">
        <v>51.467712335336216</v>
      </c>
      <c r="N276" s="52">
        <v>94.9813263755405</v>
      </c>
      <c r="O276" s="53">
        <v>20.973850332238968</v>
      </c>
      <c r="P276" s="53">
        <v>5.598136678612607</v>
      </c>
      <c r="Q276" s="53">
        <v>2.017345754055735</v>
      </c>
      <c r="R276" s="53">
        <v>19.141586410392073</v>
      </c>
      <c r="S276" s="53">
        <v>34.225915510519236</v>
      </c>
      <c r="T276" s="53">
        <v>36.40968220033468</v>
      </c>
      <c r="U276" s="53">
        <v>8.768863063852002</v>
      </c>
      <c r="V276" s="54">
        <v>222.1167063255458</v>
      </c>
      <c r="W276" s="55">
        <v>381.78370029104406</v>
      </c>
      <c r="X276" s="56">
        <v>38.52367539975672</v>
      </c>
      <c r="Y276" s="55">
        <v>433.8853964984715</v>
      </c>
    </row>
    <row r="277" spans="1:25" ht="15">
      <c r="A277" s="45">
        <v>2018</v>
      </c>
      <c r="B277" s="37">
        <v>5</v>
      </c>
      <c r="C277" s="37" t="s">
        <v>46</v>
      </c>
      <c r="D277" s="37" t="s">
        <v>51</v>
      </c>
      <c r="E277" s="37" t="s">
        <v>212</v>
      </c>
      <c r="F277" s="37" t="s">
        <v>48</v>
      </c>
      <c r="G277" s="38" t="s">
        <v>54</v>
      </c>
      <c r="H277" s="52">
        <v>10.666643581043013</v>
      </c>
      <c r="I277" s="53">
        <v>10.354312946156705</v>
      </c>
      <c r="J277" s="54">
        <v>21.02095652719972</v>
      </c>
      <c r="K277" s="52">
        <v>20.553025066005766</v>
      </c>
      <c r="L277" s="53">
        <v>11.263304800901823</v>
      </c>
      <c r="M277" s="54">
        <v>31.816329866907587</v>
      </c>
      <c r="N277" s="52">
        <v>10.691012083248609</v>
      </c>
      <c r="O277" s="53">
        <v>48.36511354455085</v>
      </c>
      <c r="P277" s="53">
        <v>4.193731922707645</v>
      </c>
      <c r="Q277" s="53">
        <v>1.2933883263872197</v>
      </c>
      <c r="R277" s="53">
        <v>12.62652683908667</v>
      </c>
      <c r="S277" s="53">
        <v>15.103401387407166</v>
      </c>
      <c r="T277" s="53">
        <v>19.548784741981095</v>
      </c>
      <c r="U277" s="53">
        <v>3.7322311482926005</v>
      </c>
      <c r="V277" s="54">
        <v>115.55418999366184</v>
      </c>
      <c r="W277" s="55">
        <v>168.39147638776916</v>
      </c>
      <c r="X277" s="56">
        <v>16.723877806686083</v>
      </c>
      <c r="Y277" s="55">
        <v>188.3580902756394</v>
      </c>
    </row>
    <row r="278" spans="1:25" ht="15">
      <c r="A278" s="45">
        <v>2018</v>
      </c>
      <c r="B278" s="37">
        <v>5</v>
      </c>
      <c r="C278" s="37" t="s">
        <v>46</v>
      </c>
      <c r="D278" s="37" t="s">
        <v>51</v>
      </c>
      <c r="E278" s="37" t="s">
        <v>213</v>
      </c>
      <c r="F278" s="37" t="s">
        <v>48</v>
      </c>
      <c r="G278" s="38" t="s">
        <v>55</v>
      </c>
      <c r="H278" s="52">
        <v>42.971593555042695</v>
      </c>
      <c r="I278" s="53">
        <v>610.5048695157963</v>
      </c>
      <c r="J278" s="54">
        <v>653.4764630708389</v>
      </c>
      <c r="K278" s="52">
        <v>5.124473483951271</v>
      </c>
      <c r="L278" s="53">
        <v>18.449131362325456</v>
      </c>
      <c r="M278" s="54">
        <v>23.573604846276726</v>
      </c>
      <c r="N278" s="52">
        <v>11.62831986243354</v>
      </c>
      <c r="O278" s="53">
        <v>16.692617358766046</v>
      </c>
      <c r="P278" s="53">
        <v>4.311817100925322</v>
      </c>
      <c r="Q278" s="53">
        <v>1.4881313650027403</v>
      </c>
      <c r="R278" s="53">
        <v>11.877771864678207</v>
      </c>
      <c r="S278" s="53">
        <v>51.17134271894196</v>
      </c>
      <c r="T278" s="53">
        <v>21.85719975911029</v>
      </c>
      <c r="U278" s="53">
        <v>5.675207280793581</v>
      </c>
      <c r="V278" s="54">
        <v>124.7024073106517</v>
      </c>
      <c r="W278" s="55">
        <v>801.7524752277674</v>
      </c>
      <c r="X278" s="56">
        <v>82.96449144530163</v>
      </c>
      <c r="Y278" s="55">
        <v>934.4147216030584</v>
      </c>
    </row>
    <row r="279" spans="1:25" ht="15">
      <c r="A279" s="45">
        <v>2018</v>
      </c>
      <c r="B279" s="37">
        <v>5</v>
      </c>
      <c r="C279" s="37" t="s">
        <v>56</v>
      </c>
      <c r="D279" s="37" t="s">
        <v>57</v>
      </c>
      <c r="E279" s="37" t="s">
        <v>214</v>
      </c>
      <c r="F279" s="37" t="s">
        <v>58</v>
      </c>
      <c r="G279" s="38" t="s">
        <v>59</v>
      </c>
      <c r="H279" s="52">
        <v>31.7015546099229</v>
      </c>
      <c r="I279" s="53">
        <v>22.92848046373906</v>
      </c>
      <c r="J279" s="54">
        <v>54.63003507366196</v>
      </c>
      <c r="K279" s="52">
        <v>14.67067104848028</v>
      </c>
      <c r="L279" s="53">
        <v>44.77495292281136</v>
      </c>
      <c r="M279" s="54">
        <v>59.44562397129164</v>
      </c>
      <c r="N279" s="52">
        <v>344.55133013879</v>
      </c>
      <c r="O279" s="53">
        <v>31.21957851811151</v>
      </c>
      <c r="P279" s="53">
        <v>7.172549510377319</v>
      </c>
      <c r="Q279" s="53">
        <v>8.691526076329133</v>
      </c>
      <c r="R279" s="53">
        <v>25.14368175319521</v>
      </c>
      <c r="S279" s="53">
        <v>44.85490294356057</v>
      </c>
      <c r="T279" s="53">
        <v>46.040736903765456</v>
      </c>
      <c r="U279" s="53">
        <v>7.598640347343755</v>
      </c>
      <c r="V279" s="54">
        <v>515.2729461914729</v>
      </c>
      <c r="W279" s="55">
        <v>629.3486052364265</v>
      </c>
      <c r="X279" s="56">
        <v>64.03746508563206</v>
      </c>
      <c r="Y279" s="55">
        <v>721.2426422860648</v>
      </c>
    </row>
    <row r="280" spans="1:25" ht="15">
      <c r="A280" s="45">
        <v>2018</v>
      </c>
      <c r="B280" s="37">
        <v>5</v>
      </c>
      <c r="C280" s="37" t="s">
        <v>56</v>
      </c>
      <c r="D280" s="37" t="s">
        <v>60</v>
      </c>
      <c r="E280" s="37" t="s">
        <v>215</v>
      </c>
      <c r="F280" s="37" t="s">
        <v>58</v>
      </c>
      <c r="G280" s="38" t="s">
        <v>61</v>
      </c>
      <c r="H280" s="52">
        <v>11.933486852874415</v>
      </c>
      <c r="I280" s="53">
        <v>2.8806127409470226</v>
      </c>
      <c r="J280" s="54">
        <v>14.814099593821437</v>
      </c>
      <c r="K280" s="52">
        <v>1.158503832144045</v>
      </c>
      <c r="L280" s="53">
        <v>11.67344496730347</v>
      </c>
      <c r="M280" s="54">
        <v>12.831948799447515</v>
      </c>
      <c r="N280" s="52">
        <v>69.33385778180448</v>
      </c>
      <c r="O280" s="53">
        <v>7.548969918544474</v>
      </c>
      <c r="P280" s="53">
        <v>1.786392691994009</v>
      </c>
      <c r="Q280" s="53">
        <v>0.7140535273157952</v>
      </c>
      <c r="R280" s="53">
        <v>5.70171093946297</v>
      </c>
      <c r="S280" s="53">
        <v>9.133634501933953</v>
      </c>
      <c r="T280" s="53">
        <v>11.55207170731763</v>
      </c>
      <c r="U280" s="53">
        <v>1.7730001869101135</v>
      </c>
      <c r="V280" s="54">
        <v>107.54369125528342</v>
      </c>
      <c r="W280" s="55">
        <v>135.18973964855238</v>
      </c>
      <c r="X280" s="56">
        <v>13.745924472804523</v>
      </c>
      <c r="Y280" s="55">
        <v>154.81791781280558</v>
      </c>
    </row>
    <row r="281" spans="1:25" ht="15">
      <c r="A281" s="45">
        <v>2018</v>
      </c>
      <c r="B281" s="37">
        <v>5</v>
      </c>
      <c r="C281" s="37" t="s">
        <v>56</v>
      </c>
      <c r="D281" s="37" t="s">
        <v>47</v>
      </c>
      <c r="E281" s="37" t="s">
        <v>216</v>
      </c>
      <c r="F281" s="37" t="s">
        <v>58</v>
      </c>
      <c r="G281" s="38" t="s">
        <v>62</v>
      </c>
      <c r="H281" s="52">
        <v>3.5589165117447936</v>
      </c>
      <c r="I281" s="53">
        <v>0</v>
      </c>
      <c r="J281" s="54">
        <v>3.5589165117447936</v>
      </c>
      <c r="K281" s="52">
        <v>6.098149519326699</v>
      </c>
      <c r="L281" s="53">
        <v>6.105888464814069</v>
      </c>
      <c r="M281" s="54">
        <v>12.204037984140768</v>
      </c>
      <c r="N281" s="52">
        <v>10.366040280628505</v>
      </c>
      <c r="O281" s="53">
        <v>24.063219486761483</v>
      </c>
      <c r="P281" s="53">
        <v>4.624951682958495</v>
      </c>
      <c r="Q281" s="53">
        <v>3.3626007534119955</v>
      </c>
      <c r="R281" s="53">
        <v>15.653677149295465</v>
      </c>
      <c r="S281" s="53">
        <v>12.715047741315914</v>
      </c>
      <c r="T281" s="53">
        <v>20.67890270832964</v>
      </c>
      <c r="U281" s="53">
        <v>5.033329190134732</v>
      </c>
      <c r="V281" s="54">
        <v>96.49776899283624</v>
      </c>
      <c r="W281" s="55">
        <v>112.26072348872181</v>
      </c>
      <c r="X281" s="56">
        <v>11.137895584709952</v>
      </c>
      <c r="Y281" s="55">
        <v>125.4441452615692</v>
      </c>
    </row>
    <row r="282" spans="1:25" ht="15">
      <c r="A282" s="45">
        <v>2018</v>
      </c>
      <c r="B282" s="37">
        <v>5</v>
      </c>
      <c r="C282" s="37" t="s">
        <v>56</v>
      </c>
      <c r="D282" s="37" t="s">
        <v>63</v>
      </c>
      <c r="E282" s="37" t="s">
        <v>217</v>
      </c>
      <c r="F282" s="37" t="s">
        <v>58</v>
      </c>
      <c r="G282" s="38" t="s">
        <v>64</v>
      </c>
      <c r="H282" s="52">
        <v>75.15490947175454</v>
      </c>
      <c r="I282" s="53">
        <v>215.71273675140242</v>
      </c>
      <c r="J282" s="54">
        <v>290.86764622315695</v>
      </c>
      <c r="K282" s="52">
        <v>10.74671662405539</v>
      </c>
      <c r="L282" s="53">
        <v>10.850259568349134</v>
      </c>
      <c r="M282" s="54">
        <v>21.596976192404526</v>
      </c>
      <c r="N282" s="52">
        <v>10.837693870443042</v>
      </c>
      <c r="O282" s="53">
        <v>49.77430955869315</v>
      </c>
      <c r="P282" s="53">
        <v>7.5105197710962015</v>
      </c>
      <c r="Q282" s="53">
        <v>3.3484438309235265</v>
      </c>
      <c r="R282" s="53">
        <v>20.110289548666856</v>
      </c>
      <c r="S282" s="53">
        <v>33.90923676141494</v>
      </c>
      <c r="T282" s="53">
        <v>33.00434521787645</v>
      </c>
      <c r="U282" s="53">
        <v>9.553825120358244</v>
      </c>
      <c r="V282" s="54">
        <v>168.0486636794724</v>
      </c>
      <c r="W282" s="55">
        <v>480.5132860950339</v>
      </c>
      <c r="X282" s="56">
        <v>49.133735348848084</v>
      </c>
      <c r="Y282" s="55">
        <v>553.3847099163137</v>
      </c>
    </row>
    <row r="283" spans="1:25" ht="15">
      <c r="A283" s="45">
        <v>2018</v>
      </c>
      <c r="B283" s="37">
        <v>5</v>
      </c>
      <c r="C283" s="37" t="s">
        <v>56</v>
      </c>
      <c r="D283" s="37" t="s">
        <v>47</v>
      </c>
      <c r="E283" s="37" t="s">
        <v>218</v>
      </c>
      <c r="F283" s="37" t="s">
        <v>58</v>
      </c>
      <c r="G283" s="38" t="s">
        <v>65</v>
      </c>
      <c r="H283" s="52">
        <v>24.96002492983983</v>
      </c>
      <c r="I283" s="53">
        <v>4.7991638328547035</v>
      </c>
      <c r="J283" s="54">
        <v>29.75918876269453</v>
      </c>
      <c r="K283" s="52">
        <v>4.485315444750004</v>
      </c>
      <c r="L283" s="53">
        <v>15.322986301631119</v>
      </c>
      <c r="M283" s="54">
        <v>19.808301746381122</v>
      </c>
      <c r="N283" s="52">
        <v>6.359683032405017</v>
      </c>
      <c r="O283" s="53">
        <v>22.610392477580202</v>
      </c>
      <c r="P283" s="53">
        <v>7.423724280788979</v>
      </c>
      <c r="Q283" s="53">
        <v>3.187784420317415</v>
      </c>
      <c r="R283" s="53">
        <v>25.761281974057688</v>
      </c>
      <c r="S283" s="53">
        <v>17.30815310870874</v>
      </c>
      <c r="T283" s="53">
        <v>33.87984398340729</v>
      </c>
      <c r="U283" s="53">
        <v>6.209640198766268</v>
      </c>
      <c r="V283" s="54">
        <v>122.74050347603159</v>
      </c>
      <c r="W283" s="55">
        <v>172.30799398510723</v>
      </c>
      <c r="X283" s="56">
        <v>17.082237359669335</v>
      </c>
      <c r="Y283" s="55">
        <v>192.39422904039108</v>
      </c>
    </row>
    <row r="284" spans="1:25" ht="15">
      <c r="A284" s="45">
        <v>2018</v>
      </c>
      <c r="B284" s="37">
        <v>5</v>
      </c>
      <c r="C284" s="37" t="s">
        <v>56</v>
      </c>
      <c r="D284" s="37" t="s">
        <v>47</v>
      </c>
      <c r="E284" s="37" t="s">
        <v>219</v>
      </c>
      <c r="F284" s="37" t="s">
        <v>58</v>
      </c>
      <c r="G284" s="38" t="s">
        <v>66</v>
      </c>
      <c r="H284" s="52">
        <v>59.27855967144002</v>
      </c>
      <c r="I284" s="53">
        <v>3.265753636405161</v>
      </c>
      <c r="J284" s="54">
        <v>62.54431330784518</v>
      </c>
      <c r="K284" s="52">
        <v>5.1985561606905595</v>
      </c>
      <c r="L284" s="53">
        <v>11.378868230838322</v>
      </c>
      <c r="M284" s="54">
        <v>16.57742439152888</v>
      </c>
      <c r="N284" s="52">
        <v>15.518839563556359</v>
      </c>
      <c r="O284" s="53">
        <v>12.77894911734659</v>
      </c>
      <c r="P284" s="53">
        <v>2.8839063636445377</v>
      </c>
      <c r="Q284" s="53">
        <v>0.9222859504762745</v>
      </c>
      <c r="R284" s="53">
        <v>12.404098542715484</v>
      </c>
      <c r="S284" s="53">
        <v>9.846808820061428</v>
      </c>
      <c r="T284" s="53">
        <v>16.881394463058875</v>
      </c>
      <c r="U284" s="53">
        <v>2.8922346558175205</v>
      </c>
      <c r="V284" s="54">
        <v>74.12851747667706</v>
      </c>
      <c r="W284" s="55">
        <v>153.25025517605113</v>
      </c>
      <c r="X284" s="56">
        <v>15.382999728401222</v>
      </c>
      <c r="Y284" s="55">
        <v>173.25603586901167</v>
      </c>
    </row>
    <row r="285" spans="1:25" ht="15">
      <c r="A285" s="45">
        <v>2018</v>
      </c>
      <c r="B285" s="37">
        <v>5</v>
      </c>
      <c r="C285" s="37" t="s">
        <v>56</v>
      </c>
      <c r="D285" s="37" t="s">
        <v>63</v>
      </c>
      <c r="E285" s="37" t="s">
        <v>220</v>
      </c>
      <c r="F285" s="37" t="s">
        <v>58</v>
      </c>
      <c r="G285" s="38" t="s">
        <v>67</v>
      </c>
      <c r="H285" s="52">
        <v>27.872752692130682</v>
      </c>
      <c r="I285" s="53">
        <v>315.177984001432</v>
      </c>
      <c r="J285" s="54">
        <v>343.05073669356267</v>
      </c>
      <c r="K285" s="52">
        <v>23.64205174645624</v>
      </c>
      <c r="L285" s="53">
        <v>8.481533622823564</v>
      </c>
      <c r="M285" s="54">
        <v>32.1235853692798</v>
      </c>
      <c r="N285" s="52">
        <v>19.464389742936227</v>
      </c>
      <c r="O285" s="53">
        <v>82.57167396787011</v>
      </c>
      <c r="P285" s="53">
        <v>11.938285026980315</v>
      </c>
      <c r="Q285" s="53">
        <v>7.60801430169834</v>
      </c>
      <c r="R285" s="53">
        <v>34.74103643716981</v>
      </c>
      <c r="S285" s="53">
        <v>56.88714800819398</v>
      </c>
      <c r="T285" s="53">
        <v>47.54989780520868</v>
      </c>
      <c r="U285" s="53">
        <v>15.91849902794033</v>
      </c>
      <c r="V285" s="54">
        <v>276.67894431799783</v>
      </c>
      <c r="W285" s="55">
        <v>651.8532663808403</v>
      </c>
      <c r="X285" s="56">
        <v>66.5351195782726</v>
      </c>
      <c r="Y285" s="55">
        <v>749.3734431872941</v>
      </c>
    </row>
    <row r="286" spans="1:25" ht="15">
      <c r="A286" s="45">
        <v>2018</v>
      </c>
      <c r="B286" s="37">
        <v>5</v>
      </c>
      <c r="C286" s="37" t="s">
        <v>56</v>
      </c>
      <c r="D286" s="37" t="s">
        <v>57</v>
      </c>
      <c r="E286" s="37" t="s">
        <v>221</v>
      </c>
      <c r="F286" s="37" t="s">
        <v>58</v>
      </c>
      <c r="G286" s="38" t="s">
        <v>68</v>
      </c>
      <c r="H286" s="52">
        <v>13.836084408235939</v>
      </c>
      <c r="I286" s="53">
        <v>3.9427321723888724</v>
      </c>
      <c r="J286" s="54">
        <v>17.778816580624813</v>
      </c>
      <c r="K286" s="52">
        <v>0.22198360719712126</v>
      </c>
      <c r="L286" s="53">
        <v>11.872403111189639</v>
      </c>
      <c r="M286" s="54">
        <v>12.09438671838676</v>
      </c>
      <c r="N286" s="52">
        <v>3.6583963269148585</v>
      </c>
      <c r="O286" s="53">
        <v>21.54438329110621</v>
      </c>
      <c r="P286" s="53">
        <v>4.8942155503898865</v>
      </c>
      <c r="Q286" s="53">
        <v>3.2225127752253266</v>
      </c>
      <c r="R286" s="53">
        <v>14.943240434879609</v>
      </c>
      <c r="S286" s="53">
        <v>10.418974124458304</v>
      </c>
      <c r="T286" s="53">
        <v>18.808669267174334</v>
      </c>
      <c r="U286" s="53">
        <v>5.304597368101688</v>
      </c>
      <c r="V286" s="54">
        <v>82.79498913825022</v>
      </c>
      <c r="W286" s="55">
        <v>112.66819243726178</v>
      </c>
      <c r="X286" s="56">
        <v>11.186201000523834</v>
      </c>
      <c r="Y286" s="55">
        <v>125.98820907934494</v>
      </c>
    </row>
    <row r="287" spans="1:25" ht="15">
      <c r="A287" s="45">
        <v>2018</v>
      </c>
      <c r="B287" s="37">
        <v>5</v>
      </c>
      <c r="C287" s="37" t="s">
        <v>56</v>
      </c>
      <c r="D287" s="37" t="s">
        <v>57</v>
      </c>
      <c r="E287" s="37" t="s">
        <v>222</v>
      </c>
      <c r="F287" s="37" t="s">
        <v>58</v>
      </c>
      <c r="G287" s="38" t="s">
        <v>69</v>
      </c>
      <c r="H287" s="52">
        <v>10.861110783840896</v>
      </c>
      <c r="I287" s="53">
        <v>1.5065442777229914</v>
      </c>
      <c r="J287" s="54">
        <v>12.367655061563887</v>
      </c>
      <c r="K287" s="52">
        <v>1.4878088301922927</v>
      </c>
      <c r="L287" s="53">
        <v>4.408247956309031</v>
      </c>
      <c r="M287" s="54">
        <v>5.896056786501324</v>
      </c>
      <c r="N287" s="52">
        <v>2.003512529495247</v>
      </c>
      <c r="O287" s="53">
        <v>10.210235091645393</v>
      </c>
      <c r="P287" s="53">
        <v>2.801452670500092</v>
      </c>
      <c r="Q287" s="53">
        <v>1.0851111481122018</v>
      </c>
      <c r="R287" s="53">
        <v>8.32773919972561</v>
      </c>
      <c r="S287" s="53">
        <v>6.346397530206499</v>
      </c>
      <c r="T287" s="53">
        <v>11.599778104415225</v>
      </c>
      <c r="U287" s="53">
        <v>3.0723203346851227</v>
      </c>
      <c r="V287" s="54">
        <v>45.44654660878539</v>
      </c>
      <c r="W287" s="55">
        <v>63.7102584568506</v>
      </c>
      <c r="X287" s="56">
        <v>6.339478097358109</v>
      </c>
      <c r="Y287" s="55">
        <v>71.40042466059666</v>
      </c>
    </row>
    <row r="288" spans="1:25" ht="15">
      <c r="A288" s="45">
        <v>2018</v>
      </c>
      <c r="B288" s="37">
        <v>5</v>
      </c>
      <c r="C288" s="37" t="s">
        <v>56</v>
      </c>
      <c r="D288" s="37" t="s">
        <v>57</v>
      </c>
      <c r="E288" s="37" t="s">
        <v>223</v>
      </c>
      <c r="F288" s="37" t="s">
        <v>58</v>
      </c>
      <c r="G288" s="38" t="s">
        <v>70</v>
      </c>
      <c r="H288" s="52">
        <v>42.34363068964296</v>
      </c>
      <c r="I288" s="53">
        <v>2.1195556764757826</v>
      </c>
      <c r="J288" s="54">
        <v>44.46318636611874</v>
      </c>
      <c r="K288" s="52">
        <v>3.9103045018696854</v>
      </c>
      <c r="L288" s="53">
        <v>19.68751628234363</v>
      </c>
      <c r="M288" s="54">
        <v>23.597820784213315</v>
      </c>
      <c r="N288" s="52">
        <v>4.107583093465433</v>
      </c>
      <c r="O288" s="53">
        <v>28.32407546646384</v>
      </c>
      <c r="P288" s="53">
        <v>5.997132072114532</v>
      </c>
      <c r="Q288" s="53">
        <v>2.6379128684060937</v>
      </c>
      <c r="R288" s="53">
        <v>20.643211662745525</v>
      </c>
      <c r="S288" s="53">
        <v>16.097409162592886</v>
      </c>
      <c r="T288" s="53">
        <v>40.47785202047202</v>
      </c>
      <c r="U288" s="53">
        <v>8.901600042945482</v>
      </c>
      <c r="V288" s="54">
        <v>127.18677638920582</v>
      </c>
      <c r="W288" s="55">
        <v>195.2477835395379</v>
      </c>
      <c r="X288" s="56">
        <v>19.39277448714985</v>
      </c>
      <c r="Y288" s="55">
        <v>218.4174084812711</v>
      </c>
    </row>
    <row r="289" spans="1:25" ht="15">
      <c r="A289" s="45">
        <v>2018</v>
      </c>
      <c r="B289" s="37">
        <v>5</v>
      </c>
      <c r="C289" s="37" t="s">
        <v>71</v>
      </c>
      <c r="D289" s="37" t="s">
        <v>72</v>
      </c>
      <c r="E289" s="37" t="s">
        <v>224</v>
      </c>
      <c r="F289" s="37" t="s">
        <v>73</v>
      </c>
      <c r="G289" s="38" t="s">
        <v>74</v>
      </c>
      <c r="H289" s="52">
        <v>27.56121154172088</v>
      </c>
      <c r="I289" s="53">
        <v>0</v>
      </c>
      <c r="J289" s="54">
        <v>27.56121154172088</v>
      </c>
      <c r="K289" s="52">
        <v>0.7846526874385544</v>
      </c>
      <c r="L289" s="53">
        <v>19.143910196226592</v>
      </c>
      <c r="M289" s="54">
        <v>19.928562883665148</v>
      </c>
      <c r="N289" s="52">
        <v>3.5986923063371887</v>
      </c>
      <c r="O289" s="53">
        <v>14.544078403519507</v>
      </c>
      <c r="P289" s="53">
        <v>4.061760086300269</v>
      </c>
      <c r="Q289" s="53">
        <v>1.7467135125739581</v>
      </c>
      <c r="R289" s="53">
        <v>11.570538233040837</v>
      </c>
      <c r="S289" s="53">
        <v>8.433687217166376</v>
      </c>
      <c r="T289" s="53">
        <v>22.475282814823878</v>
      </c>
      <c r="U289" s="53">
        <v>2.483105233034386</v>
      </c>
      <c r="V289" s="54">
        <v>68.9138578067964</v>
      </c>
      <c r="W289" s="55">
        <v>116.40363223218243</v>
      </c>
      <c r="X289" s="56">
        <v>11.509054460126594</v>
      </c>
      <c r="Y289" s="55">
        <v>129.62446008005773</v>
      </c>
    </row>
    <row r="290" spans="1:25" ht="15">
      <c r="A290" s="45">
        <v>2018</v>
      </c>
      <c r="B290" s="37">
        <v>5</v>
      </c>
      <c r="C290" s="37" t="s">
        <v>71</v>
      </c>
      <c r="D290" s="37" t="s">
        <v>75</v>
      </c>
      <c r="E290" s="37" t="s">
        <v>225</v>
      </c>
      <c r="F290" s="37" t="s">
        <v>73</v>
      </c>
      <c r="G290" s="38" t="s">
        <v>76</v>
      </c>
      <c r="H290" s="52">
        <v>14.946024807956869</v>
      </c>
      <c r="I290" s="53">
        <v>0</v>
      </c>
      <c r="J290" s="54">
        <v>14.946024807956869</v>
      </c>
      <c r="K290" s="52">
        <v>1.9039016355822656</v>
      </c>
      <c r="L290" s="53">
        <v>3.9397130507287184</v>
      </c>
      <c r="M290" s="54">
        <v>5.843614686310984</v>
      </c>
      <c r="N290" s="52">
        <v>1.6783988061836046</v>
      </c>
      <c r="O290" s="53">
        <v>4.252942738900787</v>
      </c>
      <c r="P290" s="53">
        <v>1.306311069414865</v>
      </c>
      <c r="Q290" s="53">
        <v>0.34033057897448554</v>
      </c>
      <c r="R290" s="53">
        <v>4.846801968807544</v>
      </c>
      <c r="S290" s="53">
        <v>4.782712332561548</v>
      </c>
      <c r="T290" s="53">
        <v>20.841602359118276</v>
      </c>
      <c r="U290" s="53">
        <v>1.2527067517812607</v>
      </c>
      <c r="V290" s="54">
        <v>39.30180660574237</v>
      </c>
      <c r="W290" s="55">
        <v>60.091446100010224</v>
      </c>
      <c r="X290" s="56">
        <v>5.995458817279019</v>
      </c>
      <c r="Y290" s="55">
        <v>67.5257982098952</v>
      </c>
    </row>
    <row r="291" spans="1:25" ht="15">
      <c r="A291" s="45">
        <v>2018</v>
      </c>
      <c r="B291" s="37">
        <v>5</v>
      </c>
      <c r="C291" s="37" t="s">
        <v>71</v>
      </c>
      <c r="D291" s="37" t="s">
        <v>72</v>
      </c>
      <c r="E291" s="37" t="s">
        <v>226</v>
      </c>
      <c r="F291" s="37" t="s">
        <v>73</v>
      </c>
      <c r="G291" s="38" t="s">
        <v>77</v>
      </c>
      <c r="H291" s="52">
        <v>11.82277424787333</v>
      </c>
      <c r="I291" s="53">
        <v>5.950110883183274</v>
      </c>
      <c r="J291" s="54">
        <v>17.772885131056604</v>
      </c>
      <c r="K291" s="52">
        <v>0.7667092458164398</v>
      </c>
      <c r="L291" s="53">
        <v>5.0414162097538835</v>
      </c>
      <c r="M291" s="54">
        <v>5.808125455570323</v>
      </c>
      <c r="N291" s="52">
        <v>1.6465780881232501</v>
      </c>
      <c r="O291" s="53">
        <v>4.7148585710799145</v>
      </c>
      <c r="P291" s="53">
        <v>2.452769096584744</v>
      </c>
      <c r="Q291" s="53">
        <v>0.9026634019824105</v>
      </c>
      <c r="R291" s="53">
        <v>8.49168395327632</v>
      </c>
      <c r="S291" s="53">
        <v>7.524523552094957</v>
      </c>
      <c r="T291" s="53">
        <v>18.059464481880863</v>
      </c>
      <c r="U291" s="53">
        <v>1.862970079879043</v>
      </c>
      <c r="V291" s="54">
        <v>45.655511224901495</v>
      </c>
      <c r="W291" s="55">
        <v>69.23652181152843</v>
      </c>
      <c r="X291" s="56">
        <v>6.906464298471717</v>
      </c>
      <c r="Y291" s="55">
        <v>77.7862926400586</v>
      </c>
    </row>
    <row r="292" spans="1:25" ht="15">
      <c r="A292" s="45">
        <v>2018</v>
      </c>
      <c r="B292" s="37">
        <v>5</v>
      </c>
      <c r="C292" s="37" t="s">
        <v>71</v>
      </c>
      <c r="D292" s="37" t="s">
        <v>72</v>
      </c>
      <c r="E292" s="37" t="s">
        <v>227</v>
      </c>
      <c r="F292" s="37" t="s">
        <v>73</v>
      </c>
      <c r="G292" s="38" t="s">
        <v>78</v>
      </c>
      <c r="H292" s="52">
        <v>5.938850354957289</v>
      </c>
      <c r="I292" s="53">
        <v>0.22996281746160022</v>
      </c>
      <c r="J292" s="54">
        <v>6.168813172418889</v>
      </c>
      <c r="K292" s="52">
        <v>1.3009376884703874</v>
      </c>
      <c r="L292" s="53">
        <v>5.234749181034363</v>
      </c>
      <c r="M292" s="54">
        <v>6.535686869504751</v>
      </c>
      <c r="N292" s="52">
        <v>2.3193553672502087</v>
      </c>
      <c r="O292" s="53">
        <v>8.561238334973616</v>
      </c>
      <c r="P292" s="53">
        <v>3.1394129412419236</v>
      </c>
      <c r="Q292" s="53">
        <v>1.4159803377559355</v>
      </c>
      <c r="R292" s="53">
        <v>8.970751072394412</v>
      </c>
      <c r="S292" s="53">
        <v>6.86658639740265</v>
      </c>
      <c r="T292" s="53">
        <v>15.355357927898165</v>
      </c>
      <c r="U292" s="53">
        <v>2.1330099971226133</v>
      </c>
      <c r="V292" s="54">
        <v>48.76169237603952</v>
      </c>
      <c r="W292" s="55">
        <v>61.46619241796316</v>
      </c>
      <c r="X292" s="56">
        <v>6.086429285482926</v>
      </c>
      <c r="Y292" s="55">
        <v>68.55037749680953</v>
      </c>
    </row>
    <row r="293" spans="1:25" ht="15">
      <c r="A293" s="45">
        <v>2018</v>
      </c>
      <c r="B293" s="37">
        <v>5</v>
      </c>
      <c r="C293" s="37" t="s">
        <v>71</v>
      </c>
      <c r="D293" s="37" t="s">
        <v>60</v>
      </c>
      <c r="E293" s="37" t="s">
        <v>228</v>
      </c>
      <c r="F293" s="37" t="s">
        <v>73</v>
      </c>
      <c r="G293" s="38" t="s">
        <v>79</v>
      </c>
      <c r="H293" s="52">
        <v>6.363852039392311</v>
      </c>
      <c r="I293" s="53">
        <v>0</v>
      </c>
      <c r="J293" s="54">
        <v>6.363852039392311</v>
      </c>
      <c r="K293" s="52">
        <v>0.9073292727908767</v>
      </c>
      <c r="L293" s="53">
        <v>2.824421006781957</v>
      </c>
      <c r="M293" s="54">
        <v>3.7317502795728337</v>
      </c>
      <c r="N293" s="52">
        <v>19.07385604823786</v>
      </c>
      <c r="O293" s="53">
        <v>1.1327470586385846</v>
      </c>
      <c r="P293" s="53">
        <v>0.410963466852988</v>
      </c>
      <c r="Q293" s="53">
        <v>0.1889889316306514</v>
      </c>
      <c r="R293" s="53">
        <v>1.4597417913920077</v>
      </c>
      <c r="S293" s="53">
        <v>2.2657601353320396</v>
      </c>
      <c r="T293" s="53">
        <v>2.5954824286180416</v>
      </c>
      <c r="U293" s="53">
        <v>0.30920538996108504</v>
      </c>
      <c r="V293" s="54">
        <v>27.43674525066326</v>
      </c>
      <c r="W293" s="55">
        <v>37.532347569628406</v>
      </c>
      <c r="X293" s="56">
        <v>3.816620131274968</v>
      </c>
      <c r="Y293" s="55">
        <v>42.98591940325106</v>
      </c>
    </row>
    <row r="294" spans="1:25" ht="15">
      <c r="A294" s="45">
        <v>2018</v>
      </c>
      <c r="B294" s="37">
        <v>5</v>
      </c>
      <c r="C294" s="37" t="s">
        <v>71</v>
      </c>
      <c r="D294" s="37" t="s">
        <v>75</v>
      </c>
      <c r="E294" s="37" t="s">
        <v>229</v>
      </c>
      <c r="F294" s="37" t="s">
        <v>73</v>
      </c>
      <c r="G294" s="38" t="s">
        <v>80</v>
      </c>
      <c r="H294" s="52">
        <v>136.49240890704914</v>
      </c>
      <c r="I294" s="53">
        <v>0</v>
      </c>
      <c r="J294" s="54">
        <v>136.49240890704914</v>
      </c>
      <c r="K294" s="52">
        <v>29.73222499400551</v>
      </c>
      <c r="L294" s="53">
        <v>16.548253400842572</v>
      </c>
      <c r="M294" s="54">
        <v>46.28047839484808</v>
      </c>
      <c r="N294" s="52">
        <v>22.366685537885267</v>
      </c>
      <c r="O294" s="53">
        <v>47.505164015894465</v>
      </c>
      <c r="P294" s="53">
        <v>8.25126333690215</v>
      </c>
      <c r="Q294" s="53">
        <v>9.000643731857917</v>
      </c>
      <c r="R294" s="53">
        <v>28.221929332166077</v>
      </c>
      <c r="S294" s="53">
        <v>22.66993707790331</v>
      </c>
      <c r="T294" s="53">
        <v>23.00031538783511</v>
      </c>
      <c r="U294" s="53">
        <v>7.204065573193099</v>
      </c>
      <c r="V294" s="54">
        <v>168.22000399363742</v>
      </c>
      <c r="W294" s="55">
        <v>350.9928912955346</v>
      </c>
      <c r="X294" s="56">
        <v>35.060340122305846</v>
      </c>
      <c r="Y294" s="55">
        <v>394.87848046003484</v>
      </c>
    </row>
    <row r="295" spans="1:25" ht="15">
      <c r="A295" s="45">
        <v>2018</v>
      </c>
      <c r="B295" s="37">
        <v>5</v>
      </c>
      <c r="C295" s="37" t="s">
        <v>71</v>
      </c>
      <c r="D295" s="37" t="s">
        <v>75</v>
      </c>
      <c r="E295" s="37" t="s">
        <v>230</v>
      </c>
      <c r="F295" s="37" t="s">
        <v>73</v>
      </c>
      <c r="G295" s="38" t="s">
        <v>81</v>
      </c>
      <c r="H295" s="52">
        <v>53.422844700668215</v>
      </c>
      <c r="I295" s="53">
        <v>0</v>
      </c>
      <c r="J295" s="54">
        <v>53.422844700668215</v>
      </c>
      <c r="K295" s="52">
        <v>117.92861173142629</v>
      </c>
      <c r="L295" s="53">
        <v>64.11593759376545</v>
      </c>
      <c r="M295" s="54">
        <v>182.04454932519172</v>
      </c>
      <c r="N295" s="52">
        <v>7.548673925246723</v>
      </c>
      <c r="O295" s="53">
        <v>23.880870274774118</v>
      </c>
      <c r="P295" s="53">
        <v>3.5413534525276207</v>
      </c>
      <c r="Q295" s="53">
        <v>3.192830750123417</v>
      </c>
      <c r="R295" s="53">
        <v>20.81473646651859</v>
      </c>
      <c r="S295" s="53">
        <v>16.625296022741864</v>
      </c>
      <c r="T295" s="53">
        <v>11.619516810788355</v>
      </c>
      <c r="U295" s="53">
        <v>3.9389004681418784</v>
      </c>
      <c r="V295" s="54">
        <v>91.16217817086257</v>
      </c>
      <c r="W295" s="55">
        <v>326.62957219672256</v>
      </c>
      <c r="X295" s="56">
        <v>30.89876035702236</v>
      </c>
      <c r="Y295" s="55">
        <v>348.0073689816981</v>
      </c>
    </row>
    <row r="296" spans="1:25" ht="15">
      <c r="A296" s="45">
        <v>2018</v>
      </c>
      <c r="B296" s="37">
        <v>5</v>
      </c>
      <c r="C296" s="37" t="s">
        <v>71</v>
      </c>
      <c r="D296" s="37" t="s">
        <v>60</v>
      </c>
      <c r="E296" s="37" t="s">
        <v>231</v>
      </c>
      <c r="F296" s="37" t="s">
        <v>73</v>
      </c>
      <c r="G296" s="38" t="s">
        <v>82</v>
      </c>
      <c r="H296" s="52">
        <v>19.123960209305935</v>
      </c>
      <c r="I296" s="53">
        <v>0.7003316722243917</v>
      </c>
      <c r="J296" s="54">
        <v>19.824291881530325</v>
      </c>
      <c r="K296" s="52">
        <v>10.282906332040888</v>
      </c>
      <c r="L296" s="53">
        <v>17.06556376481526</v>
      </c>
      <c r="M296" s="54">
        <v>27.348470096856147</v>
      </c>
      <c r="N296" s="52">
        <v>20.46891774901955</v>
      </c>
      <c r="O296" s="53">
        <v>47.279970208370294</v>
      </c>
      <c r="P296" s="53">
        <v>11.785223135052835</v>
      </c>
      <c r="Q296" s="53">
        <v>4.688211919348044</v>
      </c>
      <c r="R296" s="53">
        <v>43.10429645654462</v>
      </c>
      <c r="S296" s="53">
        <v>33.56954499251531</v>
      </c>
      <c r="T296" s="53">
        <v>57.50462956610087</v>
      </c>
      <c r="U296" s="53">
        <v>12.223427266440195</v>
      </c>
      <c r="V296" s="54">
        <v>230.6242212933917</v>
      </c>
      <c r="W296" s="55">
        <v>277.7969832717782</v>
      </c>
      <c r="X296" s="56">
        <v>27.5669554408711</v>
      </c>
      <c r="Y296" s="55">
        <v>310.48174167913504</v>
      </c>
    </row>
    <row r="297" spans="1:25" ht="15">
      <c r="A297" s="45">
        <v>2018</v>
      </c>
      <c r="B297" s="37">
        <v>5</v>
      </c>
      <c r="C297" s="37" t="s">
        <v>71</v>
      </c>
      <c r="D297" s="37" t="s">
        <v>60</v>
      </c>
      <c r="E297" s="37" t="s">
        <v>232</v>
      </c>
      <c r="F297" s="37" t="s">
        <v>73</v>
      </c>
      <c r="G297" s="38" t="s">
        <v>83</v>
      </c>
      <c r="H297" s="52">
        <v>6.6371321651000805</v>
      </c>
      <c r="I297" s="53">
        <v>0</v>
      </c>
      <c r="J297" s="54">
        <v>6.6371321651000805</v>
      </c>
      <c r="K297" s="52">
        <v>0.3189687496505002</v>
      </c>
      <c r="L297" s="53">
        <v>5.5956578610423</v>
      </c>
      <c r="M297" s="54">
        <v>5.9146266106928</v>
      </c>
      <c r="N297" s="52">
        <v>24.357369483340584</v>
      </c>
      <c r="O297" s="53">
        <v>2.4666035619326485</v>
      </c>
      <c r="P297" s="53">
        <v>0.965783191431242</v>
      </c>
      <c r="Q297" s="53">
        <v>0.43441305780085065</v>
      </c>
      <c r="R297" s="53">
        <v>2.576087827506871</v>
      </c>
      <c r="S297" s="53">
        <v>3.808516530561505</v>
      </c>
      <c r="T297" s="53">
        <v>5.669775367729241</v>
      </c>
      <c r="U297" s="53">
        <v>0.8915301564470496</v>
      </c>
      <c r="V297" s="54">
        <v>41.170079176749994</v>
      </c>
      <c r="W297" s="55">
        <v>53.72183795254287</v>
      </c>
      <c r="X297" s="56">
        <v>5.433764460042334</v>
      </c>
      <c r="Y297" s="55">
        <v>61.19952961630696</v>
      </c>
    </row>
    <row r="298" spans="1:25" ht="15">
      <c r="A298" s="45">
        <v>2018</v>
      </c>
      <c r="B298" s="37">
        <v>5</v>
      </c>
      <c r="C298" s="37" t="s">
        <v>71</v>
      </c>
      <c r="D298" s="37" t="s">
        <v>84</v>
      </c>
      <c r="E298" s="37" t="s">
        <v>233</v>
      </c>
      <c r="F298" s="37" t="s">
        <v>73</v>
      </c>
      <c r="G298" s="38" t="s">
        <v>85</v>
      </c>
      <c r="H298" s="52">
        <v>38.72630191308174</v>
      </c>
      <c r="I298" s="53">
        <v>0</v>
      </c>
      <c r="J298" s="54">
        <v>38.72630191308174</v>
      </c>
      <c r="K298" s="52">
        <v>4.395815175005421</v>
      </c>
      <c r="L298" s="53">
        <v>15.381033469839448</v>
      </c>
      <c r="M298" s="54">
        <v>19.77684864484487</v>
      </c>
      <c r="N298" s="52">
        <v>10.947846885700875</v>
      </c>
      <c r="O298" s="53">
        <v>20.490300660794148</v>
      </c>
      <c r="P298" s="53">
        <v>9.646344288463384</v>
      </c>
      <c r="Q298" s="53">
        <v>3.9831868740537613</v>
      </c>
      <c r="R298" s="53">
        <v>20.570914134506022</v>
      </c>
      <c r="S298" s="53">
        <v>21.752400711036067</v>
      </c>
      <c r="T298" s="53">
        <v>51.72732640997397</v>
      </c>
      <c r="U298" s="53">
        <v>5.526230973118736</v>
      </c>
      <c r="V298" s="54">
        <v>144.64455093764695</v>
      </c>
      <c r="W298" s="55">
        <v>203.14770149557359</v>
      </c>
      <c r="X298" s="56">
        <v>20.21795238031509</v>
      </c>
      <c r="Y298" s="55">
        <v>227.71123484645997</v>
      </c>
    </row>
    <row r="299" spans="1:25" ht="15">
      <c r="A299" s="45">
        <v>2018</v>
      </c>
      <c r="B299" s="37">
        <v>5</v>
      </c>
      <c r="C299" s="37" t="s">
        <v>71</v>
      </c>
      <c r="D299" s="37" t="s">
        <v>84</v>
      </c>
      <c r="E299" s="37" t="s">
        <v>234</v>
      </c>
      <c r="F299" s="37" t="s">
        <v>73</v>
      </c>
      <c r="G299" s="38" t="s">
        <v>86</v>
      </c>
      <c r="H299" s="52">
        <v>2.1588135944134534</v>
      </c>
      <c r="I299" s="53">
        <v>0</v>
      </c>
      <c r="J299" s="54">
        <v>2.1588135944134534</v>
      </c>
      <c r="K299" s="52">
        <v>0.5246386504296546</v>
      </c>
      <c r="L299" s="53">
        <v>4.261437859753605</v>
      </c>
      <c r="M299" s="54">
        <v>4.78607651018326</v>
      </c>
      <c r="N299" s="52">
        <v>1.569829252591859</v>
      </c>
      <c r="O299" s="53">
        <v>4.720048957083439</v>
      </c>
      <c r="P299" s="53">
        <v>2.5371252226167056</v>
      </c>
      <c r="Q299" s="53">
        <v>1.9307901498300475</v>
      </c>
      <c r="R299" s="53">
        <v>7.60686702550698</v>
      </c>
      <c r="S299" s="53">
        <v>6.329143335572625</v>
      </c>
      <c r="T299" s="53">
        <v>15.319383141111457</v>
      </c>
      <c r="U299" s="53">
        <v>2.346374682927059</v>
      </c>
      <c r="V299" s="54">
        <v>42.359561767240166</v>
      </c>
      <c r="W299" s="55">
        <v>49.304451871836875</v>
      </c>
      <c r="X299" s="56">
        <v>4.862120509005926</v>
      </c>
      <c r="Y299" s="55">
        <v>54.76120220239155</v>
      </c>
    </row>
    <row r="300" spans="1:25" ht="15">
      <c r="A300" s="45">
        <v>2018</v>
      </c>
      <c r="B300" s="37">
        <v>5</v>
      </c>
      <c r="C300" s="37" t="s">
        <v>71</v>
      </c>
      <c r="D300" s="37" t="s">
        <v>75</v>
      </c>
      <c r="E300" s="37" t="s">
        <v>235</v>
      </c>
      <c r="F300" s="37" t="s">
        <v>73</v>
      </c>
      <c r="G300" s="38" t="s">
        <v>87</v>
      </c>
      <c r="H300" s="52">
        <v>3.787698362789813</v>
      </c>
      <c r="I300" s="53">
        <v>0</v>
      </c>
      <c r="J300" s="54">
        <v>3.787698362789813</v>
      </c>
      <c r="K300" s="52">
        <v>1.0470752634139076</v>
      </c>
      <c r="L300" s="53">
        <v>2.209280914424692</v>
      </c>
      <c r="M300" s="54">
        <v>3.2563561778385997</v>
      </c>
      <c r="N300" s="52">
        <v>2.1211687391826977</v>
      </c>
      <c r="O300" s="53">
        <v>4.550883626400684</v>
      </c>
      <c r="P300" s="53">
        <v>1.2106946454786516</v>
      </c>
      <c r="Q300" s="53">
        <v>0.7691656810426578</v>
      </c>
      <c r="R300" s="53">
        <v>3.93021358599842</v>
      </c>
      <c r="S300" s="53">
        <v>3.487926177759371</v>
      </c>
      <c r="T300" s="53">
        <v>7.134404154466827</v>
      </c>
      <c r="U300" s="53">
        <v>1.5287135489473485</v>
      </c>
      <c r="V300" s="54">
        <v>24.733170159276657</v>
      </c>
      <c r="W300" s="55">
        <v>31.77722469990507</v>
      </c>
      <c r="X300" s="56">
        <v>3.1541899888965865</v>
      </c>
      <c r="Y300" s="55">
        <v>35.52508474861051</v>
      </c>
    </row>
    <row r="301" spans="1:25" ht="15">
      <c r="A301" s="45">
        <v>2018</v>
      </c>
      <c r="B301" s="37">
        <v>5</v>
      </c>
      <c r="C301" s="37" t="s">
        <v>71</v>
      </c>
      <c r="D301" s="37" t="s">
        <v>75</v>
      </c>
      <c r="E301" s="37" t="s">
        <v>236</v>
      </c>
      <c r="F301" s="37" t="s">
        <v>73</v>
      </c>
      <c r="G301" s="38" t="s">
        <v>88</v>
      </c>
      <c r="H301" s="52">
        <v>48.32097016543119</v>
      </c>
      <c r="I301" s="53">
        <v>0</v>
      </c>
      <c r="J301" s="54">
        <v>48.32097016543119</v>
      </c>
      <c r="K301" s="52">
        <v>353.1113778751222</v>
      </c>
      <c r="L301" s="53">
        <v>85.39679113076104</v>
      </c>
      <c r="M301" s="54">
        <v>438.50816900588325</v>
      </c>
      <c r="N301" s="52">
        <v>15.786783847438933</v>
      </c>
      <c r="O301" s="53">
        <v>54.18258797231613</v>
      </c>
      <c r="P301" s="53">
        <v>8.27626552766084</v>
      </c>
      <c r="Q301" s="53">
        <v>9.47788246284587</v>
      </c>
      <c r="R301" s="53">
        <v>31.29708458256538</v>
      </c>
      <c r="S301" s="53">
        <v>42.89682475968774</v>
      </c>
      <c r="T301" s="53">
        <v>27.75684362859647</v>
      </c>
      <c r="U301" s="53">
        <v>7.7324867926515255</v>
      </c>
      <c r="V301" s="54">
        <v>197.40675957376286</v>
      </c>
      <c r="W301" s="55">
        <v>684.2358987450773</v>
      </c>
      <c r="X301" s="56">
        <v>64.03150369622895</v>
      </c>
      <c r="Y301" s="55">
        <v>721.1756949751428</v>
      </c>
    </row>
    <row r="302" spans="1:25" ht="15">
      <c r="A302" s="45">
        <v>2018</v>
      </c>
      <c r="B302" s="37">
        <v>5</v>
      </c>
      <c r="C302" s="37" t="s">
        <v>71</v>
      </c>
      <c r="D302" s="37" t="s">
        <v>75</v>
      </c>
      <c r="E302" s="37" t="s">
        <v>237</v>
      </c>
      <c r="F302" s="37" t="s">
        <v>73</v>
      </c>
      <c r="G302" s="38" t="s">
        <v>89</v>
      </c>
      <c r="H302" s="52">
        <v>240.1957822715495</v>
      </c>
      <c r="I302" s="53">
        <v>21.757284612816647</v>
      </c>
      <c r="J302" s="54">
        <v>261.95306688436614</v>
      </c>
      <c r="K302" s="52">
        <v>158.18098642720216</v>
      </c>
      <c r="L302" s="53">
        <v>112.02758633649427</v>
      </c>
      <c r="M302" s="54">
        <v>270.20857276369645</v>
      </c>
      <c r="N302" s="52">
        <v>39.06843569865659</v>
      </c>
      <c r="O302" s="53">
        <v>86.31108485554152</v>
      </c>
      <c r="P302" s="53">
        <v>13.599590080300738</v>
      </c>
      <c r="Q302" s="53">
        <v>12.096635820266318</v>
      </c>
      <c r="R302" s="53">
        <v>42.861317984086256</v>
      </c>
      <c r="S302" s="53">
        <v>57.4570209320347</v>
      </c>
      <c r="T302" s="53">
        <v>87.50739671796038</v>
      </c>
      <c r="U302" s="53">
        <v>10.964064622921681</v>
      </c>
      <c r="V302" s="54">
        <v>349.8655467117682</v>
      </c>
      <c r="W302" s="55">
        <v>882.0271863598307</v>
      </c>
      <c r="X302" s="56">
        <v>86.32368946362452</v>
      </c>
      <c r="Y302" s="55">
        <v>972.2486580943927</v>
      </c>
    </row>
    <row r="303" spans="1:25" ht="15">
      <c r="A303" s="45">
        <v>2018</v>
      </c>
      <c r="B303" s="37">
        <v>5</v>
      </c>
      <c r="C303" s="37" t="s">
        <v>71</v>
      </c>
      <c r="D303" s="37" t="s">
        <v>84</v>
      </c>
      <c r="E303" s="37" t="s">
        <v>238</v>
      </c>
      <c r="F303" s="37" t="s">
        <v>73</v>
      </c>
      <c r="G303" s="38" t="s">
        <v>90</v>
      </c>
      <c r="H303" s="52">
        <v>9.866396820343278</v>
      </c>
      <c r="I303" s="53">
        <v>0</v>
      </c>
      <c r="J303" s="54">
        <v>9.866396820343278</v>
      </c>
      <c r="K303" s="52">
        <v>5.123255022308527</v>
      </c>
      <c r="L303" s="53">
        <v>1.130407553142286</v>
      </c>
      <c r="M303" s="54">
        <v>6.253662575450813</v>
      </c>
      <c r="N303" s="52">
        <v>7.788795216254984</v>
      </c>
      <c r="O303" s="53">
        <v>10.648671873118355</v>
      </c>
      <c r="P303" s="53">
        <v>1.9046001364740497</v>
      </c>
      <c r="Q303" s="53">
        <v>1.0650236078838438</v>
      </c>
      <c r="R303" s="53">
        <v>6.718929487789788</v>
      </c>
      <c r="S303" s="53">
        <v>6.461045159914963</v>
      </c>
      <c r="T303" s="53">
        <v>11.37766831885074</v>
      </c>
      <c r="U303" s="53">
        <v>1.579293760183797</v>
      </c>
      <c r="V303" s="54">
        <v>47.54402756047052</v>
      </c>
      <c r="W303" s="55">
        <v>63.664086956264605</v>
      </c>
      <c r="X303" s="56">
        <v>6.365011548484802</v>
      </c>
      <c r="Y303" s="55">
        <v>71.68800205862678</v>
      </c>
    </row>
    <row r="304" spans="1:25" ht="15">
      <c r="A304" s="45">
        <v>2018</v>
      </c>
      <c r="B304" s="37">
        <v>5</v>
      </c>
      <c r="C304" s="37" t="s">
        <v>71</v>
      </c>
      <c r="D304" s="37" t="s">
        <v>72</v>
      </c>
      <c r="E304" s="37" t="s">
        <v>239</v>
      </c>
      <c r="F304" s="37" t="s">
        <v>73</v>
      </c>
      <c r="G304" s="38" t="s">
        <v>91</v>
      </c>
      <c r="H304" s="52">
        <v>16.08308596156614</v>
      </c>
      <c r="I304" s="53">
        <v>1.7258504188474433</v>
      </c>
      <c r="J304" s="54">
        <v>17.808936380413584</v>
      </c>
      <c r="K304" s="52">
        <v>0.41440313412703683</v>
      </c>
      <c r="L304" s="53">
        <v>10.445404032625872</v>
      </c>
      <c r="M304" s="54">
        <v>10.859807166752908</v>
      </c>
      <c r="N304" s="52">
        <v>4.12999824282577</v>
      </c>
      <c r="O304" s="53">
        <v>24.88269601637477</v>
      </c>
      <c r="P304" s="53">
        <v>3.953250920419378</v>
      </c>
      <c r="Q304" s="53">
        <v>1.8177370752622173</v>
      </c>
      <c r="R304" s="53">
        <v>10.986384225391815</v>
      </c>
      <c r="S304" s="53">
        <v>11.274181746877089</v>
      </c>
      <c r="T304" s="53">
        <v>26.14667087992906</v>
      </c>
      <c r="U304" s="53">
        <v>3.011739189065838</v>
      </c>
      <c r="V304" s="54">
        <v>86.20265829614594</v>
      </c>
      <c r="W304" s="55">
        <v>114.87140184331243</v>
      </c>
      <c r="X304" s="56">
        <v>11.466375368471775</v>
      </c>
      <c r="Y304" s="55">
        <v>129.14376249702133</v>
      </c>
    </row>
    <row r="305" spans="1:25" ht="15">
      <c r="A305" s="45">
        <v>2018</v>
      </c>
      <c r="B305" s="37">
        <v>5</v>
      </c>
      <c r="C305" s="37" t="s">
        <v>71</v>
      </c>
      <c r="D305" s="37" t="s">
        <v>72</v>
      </c>
      <c r="E305" s="37" t="s">
        <v>240</v>
      </c>
      <c r="F305" s="37" t="s">
        <v>73</v>
      </c>
      <c r="G305" s="38" t="s">
        <v>92</v>
      </c>
      <c r="H305" s="52">
        <v>42.0647839393114</v>
      </c>
      <c r="I305" s="53">
        <v>1.9869416481506048</v>
      </c>
      <c r="J305" s="54">
        <v>44.051725587462</v>
      </c>
      <c r="K305" s="52">
        <v>62.93086272568917</v>
      </c>
      <c r="L305" s="53">
        <v>62.0213991639514</v>
      </c>
      <c r="M305" s="54">
        <v>124.95226188964057</v>
      </c>
      <c r="N305" s="52">
        <v>21.887466327701258</v>
      </c>
      <c r="O305" s="53">
        <v>101.46968759852896</v>
      </c>
      <c r="P305" s="53">
        <v>15.956512723164927</v>
      </c>
      <c r="Q305" s="53">
        <v>15.2679991331631</v>
      </c>
      <c r="R305" s="53">
        <v>49.54539401667634</v>
      </c>
      <c r="S305" s="53">
        <v>44.861166758135056</v>
      </c>
      <c r="T305" s="53">
        <v>73.44246305383872</v>
      </c>
      <c r="U305" s="53">
        <v>12.422825682380088</v>
      </c>
      <c r="V305" s="54">
        <v>334.8535152935885</v>
      </c>
      <c r="W305" s="55">
        <v>503.85750277069104</v>
      </c>
      <c r="X305" s="56">
        <v>49.308329878450316</v>
      </c>
      <c r="Y305" s="55">
        <v>555.3510402027671</v>
      </c>
    </row>
    <row r="306" spans="1:25" ht="15">
      <c r="A306" s="45">
        <v>2018</v>
      </c>
      <c r="B306" s="37">
        <v>5</v>
      </c>
      <c r="C306" s="37" t="s">
        <v>93</v>
      </c>
      <c r="D306" s="37" t="s">
        <v>94</v>
      </c>
      <c r="E306" s="37" t="s">
        <v>241</v>
      </c>
      <c r="F306" s="37" t="s">
        <v>95</v>
      </c>
      <c r="G306" s="38" t="s">
        <v>96</v>
      </c>
      <c r="H306" s="52">
        <v>6.274821497926126</v>
      </c>
      <c r="I306" s="53">
        <v>0.8098186470008985</v>
      </c>
      <c r="J306" s="54">
        <v>7.084640144927024</v>
      </c>
      <c r="K306" s="52">
        <v>0.6031371587539947</v>
      </c>
      <c r="L306" s="53">
        <v>1.822754710530307</v>
      </c>
      <c r="M306" s="54">
        <v>2.4258918692843014</v>
      </c>
      <c r="N306" s="52">
        <v>2.2068079788524364</v>
      </c>
      <c r="O306" s="53">
        <v>1.3563443170882892</v>
      </c>
      <c r="P306" s="53">
        <v>0.6031942482918544</v>
      </c>
      <c r="Q306" s="53">
        <v>0.16338921914857832</v>
      </c>
      <c r="R306" s="53">
        <v>2.362964155280087</v>
      </c>
      <c r="S306" s="53">
        <v>2.043116687692332</v>
      </c>
      <c r="T306" s="53">
        <v>5.8359928228088815</v>
      </c>
      <c r="U306" s="53">
        <v>0.5385085598088227</v>
      </c>
      <c r="V306" s="54">
        <v>15.110317988971282</v>
      </c>
      <c r="W306" s="55">
        <v>24.620850003182607</v>
      </c>
      <c r="X306" s="56">
        <v>2.462565151913513</v>
      </c>
      <c r="Y306" s="55">
        <v>27.735438793968996</v>
      </c>
    </row>
    <row r="307" spans="1:25" ht="15">
      <c r="A307" s="45">
        <v>2018</v>
      </c>
      <c r="B307" s="37">
        <v>5</v>
      </c>
      <c r="C307" s="37" t="s">
        <v>93</v>
      </c>
      <c r="D307" s="37" t="s">
        <v>97</v>
      </c>
      <c r="E307" s="37" t="s">
        <v>242</v>
      </c>
      <c r="F307" s="37" t="s">
        <v>95</v>
      </c>
      <c r="G307" s="38" t="s">
        <v>98</v>
      </c>
      <c r="H307" s="52">
        <v>45.52997127245374</v>
      </c>
      <c r="I307" s="53">
        <v>0</v>
      </c>
      <c r="J307" s="54">
        <v>45.52997127245374</v>
      </c>
      <c r="K307" s="52">
        <v>1.1077873919401517</v>
      </c>
      <c r="L307" s="53">
        <v>8.552885923483323</v>
      </c>
      <c r="M307" s="54">
        <v>9.660673315423475</v>
      </c>
      <c r="N307" s="52">
        <v>11.055468470475407</v>
      </c>
      <c r="O307" s="53">
        <v>3.840342940427224</v>
      </c>
      <c r="P307" s="53">
        <v>1.7315604942001148</v>
      </c>
      <c r="Q307" s="53">
        <v>0.8778480304581386</v>
      </c>
      <c r="R307" s="53">
        <v>5.979226658016471</v>
      </c>
      <c r="S307" s="53">
        <v>5.175489713053546</v>
      </c>
      <c r="T307" s="53">
        <v>8.682975117714088</v>
      </c>
      <c r="U307" s="53">
        <v>1.5472874896151727</v>
      </c>
      <c r="V307" s="54">
        <v>38.89019891396016</v>
      </c>
      <c r="W307" s="55">
        <v>94.08084350183738</v>
      </c>
      <c r="X307" s="56">
        <v>9.461771075532509</v>
      </c>
      <c r="Y307" s="55">
        <v>106.5662769466961</v>
      </c>
    </row>
    <row r="308" spans="1:25" ht="15">
      <c r="A308" s="45">
        <v>2018</v>
      </c>
      <c r="B308" s="37">
        <v>5</v>
      </c>
      <c r="C308" s="37" t="s">
        <v>93</v>
      </c>
      <c r="D308" s="37" t="s">
        <v>97</v>
      </c>
      <c r="E308" s="37" t="s">
        <v>243</v>
      </c>
      <c r="F308" s="37" t="s">
        <v>95</v>
      </c>
      <c r="G308" s="38" t="s">
        <v>99</v>
      </c>
      <c r="H308" s="52">
        <v>10.77259465692998</v>
      </c>
      <c r="I308" s="53">
        <v>0</v>
      </c>
      <c r="J308" s="54">
        <v>10.77259465692998</v>
      </c>
      <c r="K308" s="52">
        <v>1.6170161653234059</v>
      </c>
      <c r="L308" s="53">
        <v>2.6654476516990346</v>
      </c>
      <c r="M308" s="54">
        <v>4.282463817022441</v>
      </c>
      <c r="N308" s="52">
        <v>1.1358960128205149</v>
      </c>
      <c r="O308" s="53">
        <v>4.00821199480858</v>
      </c>
      <c r="P308" s="53">
        <v>1.5462127103676182</v>
      </c>
      <c r="Q308" s="53">
        <v>0.7030416730194751</v>
      </c>
      <c r="R308" s="53">
        <v>7.450046696436929</v>
      </c>
      <c r="S308" s="53">
        <v>4.003961431327777</v>
      </c>
      <c r="T308" s="53">
        <v>9.155163359721437</v>
      </c>
      <c r="U308" s="53">
        <v>1.6738241186873277</v>
      </c>
      <c r="V308" s="54">
        <v>29.676357997189662</v>
      </c>
      <c r="W308" s="55">
        <v>44.73141647114208</v>
      </c>
      <c r="X308" s="56">
        <v>4.440682573387635</v>
      </c>
      <c r="Y308" s="55">
        <v>50.014626618841376</v>
      </c>
    </row>
    <row r="309" spans="1:25" ht="15">
      <c r="A309" s="45">
        <v>2018</v>
      </c>
      <c r="B309" s="37">
        <v>5</v>
      </c>
      <c r="C309" s="37" t="s">
        <v>93</v>
      </c>
      <c r="D309" s="37" t="s">
        <v>97</v>
      </c>
      <c r="E309" s="37" t="s">
        <v>244</v>
      </c>
      <c r="F309" s="37" t="s">
        <v>95</v>
      </c>
      <c r="G309" s="38" t="s">
        <v>100</v>
      </c>
      <c r="H309" s="52">
        <v>5.8644803014716</v>
      </c>
      <c r="I309" s="53">
        <v>12.74766313343279</v>
      </c>
      <c r="J309" s="54">
        <v>18.61214343490439</v>
      </c>
      <c r="K309" s="52">
        <v>3.2506282209524047</v>
      </c>
      <c r="L309" s="53">
        <v>2.784689284045738</v>
      </c>
      <c r="M309" s="54">
        <v>6.035317504998142</v>
      </c>
      <c r="N309" s="52">
        <v>1.291510233727578</v>
      </c>
      <c r="O309" s="53">
        <v>6.991496668138322</v>
      </c>
      <c r="P309" s="53">
        <v>3.397350332439275</v>
      </c>
      <c r="Q309" s="53">
        <v>1.1356479086810352</v>
      </c>
      <c r="R309" s="53">
        <v>8.878167999747143</v>
      </c>
      <c r="S309" s="53">
        <v>8.647284798584892</v>
      </c>
      <c r="T309" s="53">
        <v>15.745585260201441</v>
      </c>
      <c r="U309" s="53">
        <v>3.410904333571839</v>
      </c>
      <c r="V309" s="54">
        <v>49.49794753509153</v>
      </c>
      <c r="W309" s="55">
        <v>74.14540847499406</v>
      </c>
      <c r="X309" s="56">
        <v>7.404989747828867</v>
      </c>
      <c r="Y309" s="55">
        <v>83.4010968116006</v>
      </c>
    </row>
    <row r="310" spans="1:25" ht="15">
      <c r="A310" s="45">
        <v>2018</v>
      </c>
      <c r="B310" s="37">
        <v>5</v>
      </c>
      <c r="C310" s="37" t="s">
        <v>93</v>
      </c>
      <c r="D310" s="37" t="s">
        <v>97</v>
      </c>
      <c r="E310" s="37" t="s">
        <v>245</v>
      </c>
      <c r="F310" s="37" t="s">
        <v>95</v>
      </c>
      <c r="G310" s="38" t="s">
        <v>101</v>
      </c>
      <c r="H310" s="52">
        <v>26.91446738381589</v>
      </c>
      <c r="I310" s="53">
        <v>0</v>
      </c>
      <c r="J310" s="54">
        <v>26.91446738381589</v>
      </c>
      <c r="K310" s="52">
        <v>3.0959642750243535</v>
      </c>
      <c r="L310" s="53">
        <v>5.491838802871792</v>
      </c>
      <c r="M310" s="54">
        <v>8.587803077896146</v>
      </c>
      <c r="N310" s="52">
        <v>5.147373259294243</v>
      </c>
      <c r="O310" s="53">
        <v>8.04897512356708</v>
      </c>
      <c r="P310" s="53">
        <v>3.1115818649052795</v>
      </c>
      <c r="Q310" s="53">
        <v>1.6624375967517098</v>
      </c>
      <c r="R310" s="53">
        <v>9.774694978547872</v>
      </c>
      <c r="S310" s="53">
        <v>7.356354344777885</v>
      </c>
      <c r="T310" s="53">
        <v>16.13584301491557</v>
      </c>
      <c r="U310" s="53">
        <v>2.562639301689541</v>
      </c>
      <c r="V310" s="54">
        <v>53.799899484449185</v>
      </c>
      <c r="W310" s="55">
        <v>89.30216994616123</v>
      </c>
      <c r="X310" s="56">
        <v>8.911502313223808</v>
      </c>
      <c r="Y310" s="55">
        <v>100.36868602088076</v>
      </c>
    </row>
    <row r="311" spans="1:25" ht="15">
      <c r="A311" s="45">
        <v>2018</v>
      </c>
      <c r="B311" s="37">
        <v>5</v>
      </c>
      <c r="C311" s="37" t="s">
        <v>93</v>
      </c>
      <c r="D311" s="37" t="s">
        <v>94</v>
      </c>
      <c r="E311" s="37" t="s">
        <v>246</v>
      </c>
      <c r="F311" s="37" t="s">
        <v>95</v>
      </c>
      <c r="G311" s="38" t="s">
        <v>102</v>
      </c>
      <c r="H311" s="52">
        <v>23.977827713867224</v>
      </c>
      <c r="I311" s="53">
        <v>0</v>
      </c>
      <c r="J311" s="54">
        <v>23.977827713867224</v>
      </c>
      <c r="K311" s="52">
        <v>1.0273179478889483</v>
      </c>
      <c r="L311" s="53">
        <v>11.630365452099044</v>
      </c>
      <c r="M311" s="54">
        <v>12.657683399987992</v>
      </c>
      <c r="N311" s="52">
        <v>1.6909845711592562</v>
      </c>
      <c r="O311" s="53">
        <v>20.225100027694094</v>
      </c>
      <c r="P311" s="53">
        <v>4.821521204565341</v>
      </c>
      <c r="Q311" s="53">
        <v>2.1333195344242655</v>
      </c>
      <c r="R311" s="53">
        <v>13.677522817953246</v>
      </c>
      <c r="S311" s="53">
        <v>13.880611290783019</v>
      </c>
      <c r="T311" s="53">
        <v>31.52526800964693</v>
      </c>
      <c r="U311" s="53">
        <v>4.2248832350508145</v>
      </c>
      <c r="V311" s="54">
        <v>92.17921069127695</v>
      </c>
      <c r="W311" s="55">
        <v>128.81472180513217</v>
      </c>
      <c r="X311" s="56">
        <v>12.811786253748952</v>
      </c>
      <c r="Y311" s="55">
        <v>144.2968905996343</v>
      </c>
    </row>
    <row r="312" spans="1:25" ht="15">
      <c r="A312" s="45">
        <v>2018</v>
      </c>
      <c r="B312" s="37">
        <v>5</v>
      </c>
      <c r="C312" s="37" t="s">
        <v>93</v>
      </c>
      <c r="D312" s="37" t="s">
        <v>94</v>
      </c>
      <c r="E312" s="37" t="s">
        <v>247</v>
      </c>
      <c r="F312" s="37" t="s">
        <v>95</v>
      </c>
      <c r="G312" s="38" t="s">
        <v>103</v>
      </c>
      <c r="H312" s="52">
        <v>52.05902696262681</v>
      </c>
      <c r="I312" s="53">
        <v>5.791889014891945</v>
      </c>
      <c r="J312" s="54">
        <v>57.85091597751875</v>
      </c>
      <c r="K312" s="52">
        <v>2.57445434156554</v>
      </c>
      <c r="L312" s="53">
        <v>18.087724464413185</v>
      </c>
      <c r="M312" s="54">
        <v>20.662178805978726</v>
      </c>
      <c r="N312" s="52">
        <v>8.50862605720202</v>
      </c>
      <c r="O312" s="53">
        <v>32.62530948114931</v>
      </c>
      <c r="P312" s="53">
        <v>8.017513570063366</v>
      </c>
      <c r="Q312" s="53">
        <v>4.34819747385234</v>
      </c>
      <c r="R312" s="53">
        <v>20.555397488821857</v>
      </c>
      <c r="S312" s="53">
        <v>19.902902116909882</v>
      </c>
      <c r="T312" s="53">
        <v>37.4945906555637</v>
      </c>
      <c r="U312" s="53">
        <v>4.742277421829978</v>
      </c>
      <c r="V312" s="54">
        <v>136.19481426539247</v>
      </c>
      <c r="W312" s="55">
        <v>214.70790904888995</v>
      </c>
      <c r="X312" s="56">
        <v>21.45080150931824</v>
      </c>
      <c r="Y312" s="55">
        <v>241.59660730180588</v>
      </c>
    </row>
    <row r="313" spans="1:25" ht="15">
      <c r="A313" s="45">
        <v>2018</v>
      </c>
      <c r="B313" s="37">
        <v>5</v>
      </c>
      <c r="C313" s="37" t="s">
        <v>93</v>
      </c>
      <c r="D313" s="37" t="s">
        <v>97</v>
      </c>
      <c r="E313" s="37" t="s">
        <v>248</v>
      </c>
      <c r="F313" s="37" t="s">
        <v>95</v>
      </c>
      <c r="G313" s="38" t="s">
        <v>104</v>
      </c>
      <c r="H313" s="52">
        <v>90.47274584431341</v>
      </c>
      <c r="I313" s="53">
        <v>0</v>
      </c>
      <c r="J313" s="54">
        <v>90.47274584431341</v>
      </c>
      <c r="K313" s="52">
        <v>8.510789439741789</v>
      </c>
      <c r="L313" s="53">
        <v>10.625480131357373</v>
      </c>
      <c r="M313" s="54">
        <v>19.136269571099163</v>
      </c>
      <c r="N313" s="52">
        <v>4.466327413018975</v>
      </c>
      <c r="O313" s="53">
        <v>13.743219398963042</v>
      </c>
      <c r="P313" s="53">
        <v>5.278963381629499</v>
      </c>
      <c r="Q313" s="53">
        <v>1.7003369219658706</v>
      </c>
      <c r="R313" s="53">
        <v>17.664977659038467</v>
      </c>
      <c r="S313" s="53">
        <v>11.094570823781835</v>
      </c>
      <c r="T313" s="53">
        <v>18.461265316619937</v>
      </c>
      <c r="U313" s="53">
        <v>4.268734313979548</v>
      </c>
      <c r="V313" s="54">
        <v>76.67839522899718</v>
      </c>
      <c r="W313" s="55">
        <v>186.28741064440976</v>
      </c>
      <c r="X313" s="56">
        <v>18.652464251206517</v>
      </c>
      <c r="Y313" s="55">
        <v>210.07945130367378</v>
      </c>
    </row>
    <row r="314" spans="1:25" ht="15">
      <c r="A314" s="45">
        <v>2018</v>
      </c>
      <c r="B314" s="37">
        <v>5</v>
      </c>
      <c r="C314" s="37" t="s">
        <v>93</v>
      </c>
      <c r="D314" s="37" t="s">
        <v>94</v>
      </c>
      <c r="E314" s="37" t="s">
        <v>249</v>
      </c>
      <c r="F314" s="37" t="s">
        <v>95</v>
      </c>
      <c r="G314" s="38" t="s">
        <v>105</v>
      </c>
      <c r="H314" s="52">
        <v>23.406417797357175</v>
      </c>
      <c r="I314" s="53">
        <v>1.8142431364355684</v>
      </c>
      <c r="J314" s="54">
        <v>25.220660933792743</v>
      </c>
      <c r="K314" s="52">
        <v>3.461706220223108</v>
      </c>
      <c r="L314" s="53">
        <v>16.30310140314696</v>
      </c>
      <c r="M314" s="54">
        <v>19.764807623370068</v>
      </c>
      <c r="N314" s="52">
        <v>3.6259364376866903</v>
      </c>
      <c r="O314" s="53">
        <v>27.822652522307557</v>
      </c>
      <c r="P314" s="53">
        <v>8.15030787998593</v>
      </c>
      <c r="Q314" s="53">
        <v>4.926321357891904</v>
      </c>
      <c r="R314" s="53">
        <v>23.446053356280878</v>
      </c>
      <c r="S314" s="53">
        <v>16.69363502704587</v>
      </c>
      <c r="T314" s="53">
        <v>34.27766400819135</v>
      </c>
      <c r="U314" s="53">
        <v>4.660504730733901</v>
      </c>
      <c r="V314" s="54">
        <v>123.60307532012409</v>
      </c>
      <c r="W314" s="55">
        <v>168.5885438772869</v>
      </c>
      <c r="X314" s="56">
        <v>16.700514857604347</v>
      </c>
      <c r="Y314" s="55">
        <v>188.09495361095108</v>
      </c>
    </row>
    <row r="315" spans="1:25" ht="15">
      <c r="A315" s="45">
        <v>2018</v>
      </c>
      <c r="B315" s="37">
        <v>5</v>
      </c>
      <c r="C315" s="37" t="s">
        <v>93</v>
      </c>
      <c r="D315" s="37" t="s">
        <v>97</v>
      </c>
      <c r="E315" s="37" t="s">
        <v>250</v>
      </c>
      <c r="F315" s="37" t="s">
        <v>95</v>
      </c>
      <c r="G315" s="38" t="s">
        <v>106</v>
      </c>
      <c r="H315" s="52">
        <v>10.155929799267156</v>
      </c>
      <c r="I315" s="53">
        <v>0</v>
      </c>
      <c r="J315" s="54">
        <v>10.155929799267156</v>
      </c>
      <c r="K315" s="52">
        <v>0.7028343940174894</v>
      </c>
      <c r="L315" s="53">
        <v>3.720402225885685</v>
      </c>
      <c r="M315" s="54">
        <v>4.423236619903174</v>
      </c>
      <c r="N315" s="52">
        <v>7.330200599114991</v>
      </c>
      <c r="O315" s="53">
        <v>5.366554365324139</v>
      </c>
      <c r="P315" s="53">
        <v>1.248672108630552</v>
      </c>
      <c r="Q315" s="53">
        <v>0.4256696640449132</v>
      </c>
      <c r="R315" s="53">
        <v>3.936840780730935</v>
      </c>
      <c r="S315" s="53">
        <v>3.9658712126806788</v>
      </c>
      <c r="T315" s="53">
        <v>7.882771082110489</v>
      </c>
      <c r="U315" s="53">
        <v>1.7585237031836538</v>
      </c>
      <c r="V315" s="54">
        <v>31.915103515820356</v>
      </c>
      <c r="W315" s="55">
        <v>46.49426993499068</v>
      </c>
      <c r="X315" s="56">
        <v>4.65898426968707</v>
      </c>
      <c r="Y315" s="55">
        <v>52.473319491296444</v>
      </c>
    </row>
    <row r="316" spans="1:25" ht="15">
      <c r="A316" s="45">
        <v>2018</v>
      </c>
      <c r="B316" s="37">
        <v>5</v>
      </c>
      <c r="C316" s="37" t="s">
        <v>93</v>
      </c>
      <c r="D316" s="37" t="s">
        <v>97</v>
      </c>
      <c r="E316" s="37" t="s">
        <v>251</v>
      </c>
      <c r="F316" s="37" t="s">
        <v>95</v>
      </c>
      <c r="G316" s="38" t="s">
        <v>107</v>
      </c>
      <c r="H316" s="52">
        <v>11.858279233384557</v>
      </c>
      <c r="I316" s="53">
        <v>0</v>
      </c>
      <c r="J316" s="54">
        <v>11.858279233384557</v>
      </c>
      <c r="K316" s="52">
        <v>1.1640775026539734</v>
      </c>
      <c r="L316" s="53">
        <v>3.5632885986644043</v>
      </c>
      <c r="M316" s="54">
        <v>4.727366101318378</v>
      </c>
      <c r="N316" s="52">
        <v>1.2252521057132253</v>
      </c>
      <c r="O316" s="53">
        <v>4.37821684212842</v>
      </c>
      <c r="P316" s="53">
        <v>1.8326671515071211</v>
      </c>
      <c r="Q316" s="53">
        <v>0.9414124603027433</v>
      </c>
      <c r="R316" s="53">
        <v>7.807735598963828</v>
      </c>
      <c r="S316" s="53">
        <v>4.560651895584614</v>
      </c>
      <c r="T316" s="53">
        <v>10.007872134850976</v>
      </c>
      <c r="U316" s="53">
        <v>1.4839814488142309</v>
      </c>
      <c r="V316" s="54">
        <v>32.23778963786516</v>
      </c>
      <c r="W316" s="55">
        <v>48.8234349725681</v>
      </c>
      <c r="X316" s="56">
        <v>4.847401836328732</v>
      </c>
      <c r="Y316" s="55">
        <v>54.59543421174665</v>
      </c>
    </row>
    <row r="317" spans="1:25" ht="15">
      <c r="A317" s="45">
        <v>2018</v>
      </c>
      <c r="B317" s="37">
        <v>5</v>
      </c>
      <c r="C317" s="37" t="s">
        <v>93</v>
      </c>
      <c r="D317" s="37" t="s">
        <v>97</v>
      </c>
      <c r="E317" s="37" t="s">
        <v>252</v>
      </c>
      <c r="F317" s="37" t="s">
        <v>95</v>
      </c>
      <c r="G317" s="38" t="s">
        <v>108</v>
      </c>
      <c r="H317" s="52">
        <v>15.453470580068187</v>
      </c>
      <c r="I317" s="53">
        <v>0</v>
      </c>
      <c r="J317" s="54">
        <v>15.453470580068187</v>
      </c>
      <c r="K317" s="52">
        <v>0.2672203388832185</v>
      </c>
      <c r="L317" s="53">
        <v>7.877116809862419</v>
      </c>
      <c r="M317" s="54">
        <v>8.144337148745638</v>
      </c>
      <c r="N317" s="52">
        <v>1.7805191247144418</v>
      </c>
      <c r="O317" s="53">
        <v>7.271740420487564</v>
      </c>
      <c r="P317" s="53">
        <v>3.2980980221140666</v>
      </c>
      <c r="Q317" s="53">
        <v>6.384309131890234</v>
      </c>
      <c r="R317" s="53">
        <v>10.832104724640827</v>
      </c>
      <c r="S317" s="53">
        <v>8.204155302318645</v>
      </c>
      <c r="T317" s="53">
        <v>17.195882251394384</v>
      </c>
      <c r="U317" s="53">
        <v>4.682710561909767</v>
      </c>
      <c r="V317" s="54">
        <v>59.64951953946993</v>
      </c>
      <c r="W317" s="55">
        <v>83.24732726828375</v>
      </c>
      <c r="X317" s="56">
        <v>8.215597235331511</v>
      </c>
      <c r="Y317" s="55">
        <v>92.53082378667735</v>
      </c>
    </row>
    <row r="318" spans="1:25" ht="15">
      <c r="A318" s="45">
        <v>2018</v>
      </c>
      <c r="B318" s="37">
        <v>5</v>
      </c>
      <c r="C318" s="37" t="s">
        <v>93</v>
      </c>
      <c r="D318" s="37" t="s">
        <v>97</v>
      </c>
      <c r="E318" s="37" t="s">
        <v>253</v>
      </c>
      <c r="F318" s="37" t="s">
        <v>95</v>
      </c>
      <c r="G318" s="38" t="s">
        <v>109</v>
      </c>
      <c r="H318" s="52">
        <v>5.220461686585748</v>
      </c>
      <c r="I318" s="53">
        <v>0</v>
      </c>
      <c r="J318" s="54">
        <v>5.220461686585748</v>
      </c>
      <c r="K318" s="52">
        <v>0.07186535825468962</v>
      </c>
      <c r="L318" s="53">
        <v>2.8690416246002317</v>
      </c>
      <c r="M318" s="54">
        <v>2.9409069828549215</v>
      </c>
      <c r="N318" s="52">
        <v>1.7660845824235394</v>
      </c>
      <c r="O318" s="53">
        <v>4.136347168126055</v>
      </c>
      <c r="P318" s="53">
        <v>1.1320873587269011</v>
      </c>
      <c r="Q318" s="53">
        <v>0.20032604031942852</v>
      </c>
      <c r="R318" s="53">
        <v>6.7585174537320665</v>
      </c>
      <c r="S318" s="53">
        <v>2.7653856198915268</v>
      </c>
      <c r="T318" s="53">
        <v>4.7292407747413705</v>
      </c>
      <c r="U318" s="53">
        <v>1.0418716809931579</v>
      </c>
      <c r="V318" s="54">
        <v>22.529860678954044</v>
      </c>
      <c r="W318" s="55">
        <v>30.691229348394714</v>
      </c>
      <c r="X318" s="56">
        <v>3.045051452216703</v>
      </c>
      <c r="Y318" s="55">
        <v>34.295877516550036</v>
      </c>
    </row>
    <row r="319" spans="1:25" ht="15">
      <c r="A319" s="45">
        <v>2018</v>
      </c>
      <c r="B319" s="37">
        <v>5</v>
      </c>
      <c r="C319" s="37" t="s">
        <v>93</v>
      </c>
      <c r="D319" s="37" t="s">
        <v>94</v>
      </c>
      <c r="E319" s="37" t="s">
        <v>254</v>
      </c>
      <c r="F319" s="37" t="s">
        <v>95</v>
      </c>
      <c r="G319" s="38" t="s">
        <v>110</v>
      </c>
      <c r="H319" s="52">
        <v>10.409175248502233</v>
      </c>
      <c r="I319" s="53">
        <v>0</v>
      </c>
      <c r="J319" s="54">
        <v>10.409175248502233</v>
      </c>
      <c r="K319" s="52">
        <v>1.1673772030077194</v>
      </c>
      <c r="L319" s="53">
        <v>4.734967139926569</v>
      </c>
      <c r="M319" s="54">
        <v>5.902344342934288</v>
      </c>
      <c r="N319" s="52">
        <v>2.0304234259871117</v>
      </c>
      <c r="O319" s="53">
        <v>3.891034458289793</v>
      </c>
      <c r="P319" s="53">
        <v>2.6642683593187355</v>
      </c>
      <c r="Q319" s="53">
        <v>1.292304352277588</v>
      </c>
      <c r="R319" s="53">
        <v>7.319943213120452</v>
      </c>
      <c r="S319" s="53">
        <v>7.336825811514075</v>
      </c>
      <c r="T319" s="53">
        <v>19.101685809924156</v>
      </c>
      <c r="U319" s="53">
        <v>1.735357751283817</v>
      </c>
      <c r="V319" s="54">
        <v>45.371843181715725</v>
      </c>
      <c r="W319" s="55">
        <v>61.683362773152254</v>
      </c>
      <c r="X319" s="56">
        <v>6.119806978554684</v>
      </c>
      <c r="Y319" s="55">
        <v>68.92630673192944</v>
      </c>
    </row>
    <row r="320" spans="1:25" ht="15">
      <c r="A320" s="45">
        <v>2018</v>
      </c>
      <c r="B320" s="37">
        <v>5</v>
      </c>
      <c r="C320" s="37" t="s">
        <v>93</v>
      </c>
      <c r="D320" s="37" t="s">
        <v>97</v>
      </c>
      <c r="E320" s="37" t="s">
        <v>255</v>
      </c>
      <c r="F320" s="37" t="s">
        <v>95</v>
      </c>
      <c r="G320" s="38" t="s">
        <v>111</v>
      </c>
      <c r="H320" s="52">
        <v>13.127370573902109</v>
      </c>
      <c r="I320" s="53">
        <v>0.7365284801505642</v>
      </c>
      <c r="J320" s="54">
        <v>13.863899054052673</v>
      </c>
      <c r="K320" s="52">
        <v>4.12837395065512</v>
      </c>
      <c r="L320" s="53">
        <v>2.821796753002991</v>
      </c>
      <c r="M320" s="54">
        <v>6.950170703658111</v>
      </c>
      <c r="N320" s="52">
        <v>1.3080013745398664</v>
      </c>
      <c r="O320" s="53">
        <v>5.226415091646185</v>
      </c>
      <c r="P320" s="53">
        <v>3.200826786556169</v>
      </c>
      <c r="Q320" s="53">
        <v>1.5030479499632166</v>
      </c>
      <c r="R320" s="53">
        <v>11.822200596602972</v>
      </c>
      <c r="S320" s="53">
        <v>7.046538101327883</v>
      </c>
      <c r="T320" s="53">
        <v>18.186661191528138</v>
      </c>
      <c r="U320" s="53">
        <v>1.9266772210045908</v>
      </c>
      <c r="V320" s="54">
        <v>50.22036831316902</v>
      </c>
      <c r="W320" s="55">
        <v>71.0344380708798</v>
      </c>
      <c r="X320" s="56">
        <v>7.040246133134675</v>
      </c>
      <c r="Y320" s="55">
        <v>79.2930518435826</v>
      </c>
    </row>
    <row r="321" spans="1:25" ht="15">
      <c r="A321" s="45">
        <v>2018</v>
      </c>
      <c r="B321" s="37">
        <v>5</v>
      </c>
      <c r="C321" s="37" t="s">
        <v>93</v>
      </c>
      <c r="D321" s="37" t="s">
        <v>97</v>
      </c>
      <c r="E321" s="37" t="s">
        <v>256</v>
      </c>
      <c r="F321" s="37" t="s">
        <v>95</v>
      </c>
      <c r="G321" s="38" t="s">
        <v>112</v>
      </c>
      <c r="H321" s="52">
        <v>18.258735872440116</v>
      </c>
      <c r="I321" s="53">
        <v>0</v>
      </c>
      <c r="J321" s="54">
        <v>18.258735872440116</v>
      </c>
      <c r="K321" s="52">
        <v>1.4237354129213178</v>
      </c>
      <c r="L321" s="53">
        <v>15.587319707982765</v>
      </c>
      <c r="M321" s="54">
        <v>17.011055120904082</v>
      </c>
      <c r="N321" s="52">
        <v>3.146199248479643</v>
      </c>
      <c r="O321" s="53">
        <v>42.102787648399044</v>
      </c>
      <c r="P321" s="53">
        <v>5.658989525338153</v>
      </c>
      <c r="Q321" s="53">
        <v>2.2648266170495304</v>
      </c>
      <c r="R321" s="53">
        <v>42.02093050577551</v>
      </c>
      <c r="S321" s="53">
        <v>17.318106836081714</v>
      </c>
      <c r="T321" s="53">
        <v>24.750001471214375</v>
      </c>
      <c r="U321" s="53">
        <v>4.725858743182923</v>
      </c>
      <c r="V321" s="54">
        <v>141.9877005955209</v>
      </c>
      <c r="W321" s="55">
        <v>177.2574915888651</v>
      </c>
      <c r="X321" s="56">
        <v>17.5678238396735</v>
      </c>
      <c r="Y321" s="55">
        <v>197.86329474897948</v>
      </c>
    </row>
    <row r="322" spans="1:25" ht="15">
      <c r="A322" s="45">
        <v>2018</v>
      </c>
      <c r="B322" s="37">
        <v>5</v>
      </c>
      <c r="C322" s="37" t="s">
        <v>93</v>
      </c>
      <c r="D322" s="37" t="s">
        <v>97</v>
      </c>
      <c r="E322" s="37" t="s">
        <v>257</v>
      </c>
      <c r="F322" s="37" t="s">
        <v>95</v>
      </c>
      <c r="G322" s="38" t="s">
        <v>113</v>
      </c>
      <c r="H322" s="52">
        <v>23.721186088550557</v>
      </c>
      <c r="I322" s="53">
        <v>0</v>
      </c>
      <c r="J322" s="54">
        <v>23.721186088550557</v>
      </c>
      <c r="K322" s="52">
        <v>3.9381651305798897</v>
      </c>
      <c r="L322" s="53">
        <v>22.169223022983516</v>
      </c>
      <c r="M322" s="54">
        <v>26.107388153563406</v>
      </c>
      <c r="N322" s="52">
        <v>8.636882131355442</v>
      </c>
      <c r="O322" s="53">
        <v>67.86727327322497</v>
      </c>
      <c r="P322" s="53">
        <v>8.813345562243803</v>
      </c>
      <c r="Q322" s="53">
        <v>7.119257179644324</v>
      </c>
      <c r="R322" s="53">
        <v>40.52415126822329</v>
      </c>
      <c r="S322" s="53">
        <v>28.19729316297606</v>
      </c>
      <c r="T322" s="53">
        <v>58.216693600584705</v>
      </c>
      <c r="U322" s="53">
        <v>7.328972998384705</v>
      </c>
      <c r="V322" s="54">
        <v>226.70386917663728</v>
      </c>
      <c r="W322" s="55">
        <v>276.53244341875126</v>
      </c>
      <c r="X322" s="56">
        <v>27.497106083734142</v>
      </c>
      <c r="Y322" s="55">
        <v>309.69504245587956</v>
      </c>
    </row>
    <row r="323" spans="1:25" ht="15">
      <c r="A323" s="45">
        <v>2018</v>
      </c>
      <c r="B323" s="37">
        <v>5</v>
      </c>
      <c r="C323" s="37" t="s">
        <v>93</v>
      </c>
      <c r="D323" s="37" t="s">
        <v>97</v>
      </c>
      <c r="E323" s="37" t="s">
        <v>258</v>
      </c>
      <c r="F323" s="37" t="s">
        <v>95</v>
      </c>
      <c r="G323" s="38" t="s">
        <v>114</v>
      </c>
      <c r="H323" s="52">
        <v>15.585181527601438</v>
      </c>
      <c r="I323" s="53">
        <v>0.7723074807257928</v>
      </c>
      <c r="J323" s="54">
        <v>16.35748900832723</v>
      </c>
      <c r="K323" s="52">
        <v>0.7599889353738901</v>
      </c>
      <c r="L323" s="53">
        <v>13.644159306961354</v>
      </c>
      <c r="M323" s="54">
        <v>14.404148242335244</v>
      </c>
      <c r="N323" s="52">
        <v>6.162218934915931</v>
      </c>
      <c r="O323" s="53">
        <v>27.52867879398285</v>
      </c>
      <c r="P323" s="53">
        <v>5.291317057202651</v>
      </c>
      <c r="Q323" s="53">
        <v>2.3793614539324532</v>
      </c>
      <c r="R323" s="53">
        <v>25.761065056944958</v>
      </c>
      <c r="S323" s="53">
        <v>15.811099929406476</v>
      </c>
      <c r="T323" s="53">
        <v>28.47406118930928</v>
      </c>
      <c r="U323" s="53">
        <v>5.206130169156471</v>
      </c>
      <c r="V323" s="54">
        <v>116.61393258485106</v>
      </c>
      <c r="W323" s="55">
        <v>147.37556983551355</v>
      </c>
      <c r="X323" s="56">
        <v>14.624316657532198</v>
      </c>
      <c r="Y323" s="55">
        <v>164.71109445903886</v>
      </c>
    </row>
    <row r="324" spans="1:25" ht="15">
      <c r="A324" s="45">
        <v>2018</v>
      </c>
      <c r="B324" s="37">
        <v>5</v>
      </c>
      <c r="C324" s="37" t="s">
        <v>93</v>
      </c>
      <c r="D324" s="37" t="s">
        <v>94</v>
      </c>
      <c r="E324" s="37" t="s">
        <v>259</v>
      </c>
      <c r="F324" s="37" t="s">
        <v>95</v>
      </c>
      <c r="G324" s="38" t="s">
        <v>115</v>
      </c>
      <c r="H324" s="52">
        <v>18.057908078990607</v>
      </c>
      <c r="I324" s="53">
        <v>0</v>
      </c>
      <c r="J324" s="54">
        <v>18.057908078990607</v>
      </c>
      <c r="K324" s="52">
        <v>0.7315794843212584</v>
      </c>
      <c r="L324" s="53">
        <v>5.673456218367387</v>
      </c>
      <c r="M324" s="54">
        <v>6.405035702688646</v>
      </c>
      <c r="N324" s="52">
        <v>2.030965207218274</v>
      </c>
      <c r="O324" s="53">
        <v>6.985685789916605</v>
      </c>
      <c r="P324" s="53">
        <v>2.2513323194297126</v>
      </c>
      <c r="Q324" s="53">
        <v>0.8273267414807394</v>
      </c>
      <c r="R324" s="53">
        <v>6.836609728317663</v>
      </c>
      <c r="S324" s="53">
        <v>5.278393593579073</v>
      </c>
      <c r="T324" s="53">
        <v>11.387198939940312</v>
      </c>
      <c r="U324" s="53">
        <v>2.1178823826549875</v>
      </c>
      <c r="V324" s="54">
        <v>37.71539470253737</v>
      </c>
      <c r="W324" s="55">
        <v>62.17833848421662</v>
      </c>
      <c r="X324" s="56">
        <v>6.194716279918854</v>
      </c>
      <c r="Y324" s="55">
        <v>69.77000172519635</v>
      </c>
    </row>
    <row r="325" spans="1:25" ht="15">
      <c r="A325" s="45">
        <v>2018</v>
      </c>
      <c r="B325" s="37">
        <v>5</v>
      </c>
      <c r="C325" s="37" t="s">
        <v>116</v>
      </c>
      <c r="D325" s="37" t="s">
        <v>117</v>
      </c>
      <c r="E325" s="37" t="s">
        <v>260</v>
      </c>
      <c r="F325" s="37" t="s">
        <v>118</v>
      </c>
      <c r="G325" s="38" t="s">
        <v>119</v>
      </c>
      <c r="H325" s="52">
        <v>62.75627294819063</v>
      </c>
      <c r="I325" s="53">
        <v>2.6652217357435584</v>
      </c>
      <c r="J325" s="54">
        <v>65.42149468393418</v>
      </c>
      <c r="K325" s="52">
        <v>6.609054283007349</v>
      </c>
      <c r="L325" s="53">
        <v>12.9746912032146</v>
      </c>
      <c r="M325" s="54">
        <v>19.58374548622195</v>
      </c>
      <c r="N325" s="52">
        <v>4.695831888536877</v>
      </c>
      <c r="O325" s="53">
        <v>18.212814312932228</v>
      </c>
      <c r="P325" s="53">
        <v>7.6109836239056285</v>
      </c>
      <c r="Q325" s="53">
        <v>4.018769419901291</v>
      </c>
      <c r="R325" s="53">
        <v>25.83879324122808</v>
      </c>
      <c r="S325" s="53">
        <v>16.183265950648185</v>
      </c>
      <c r="T325" s="53">
        <v>31.96156377740103</v>
      </c>
      <c r="U325" s="53">
        <v>6.578936296482764</v>
      </c>
      <c r="V325" s="54">
        <v>115.10095851103607</v>
      </c>
      <c r="W325" s="55">
        <v>200.1061986811922</v>
      </c>
      <c r="X325" s="56">
        <v>19.93078327213286</v>
      </c>
      <c r="Y325" s="55">
        <v>224.47691624760142</v>
      </c>
    </row>
    <row r="326" spans="1:25" ht="15">
      <c r="A326" s="45">
        <v>2018</v>
      </c>
      <c r="B326" s="37">
        <v>5</v>
      </c>
      <c r="C326" s="37" t="s">
        <v>116</v>
      </c>
      <c r="D326" s="37" t="s">
        <v>120</v>
      </c>
      <c r="E326" s="37" t="s">
        <v>261</v>
      </c>
      <c r="F326" s="37" t="s">
        <v>118</v>
      </c>
      <c r="G326" s="38" t="s">
        <v>121</v>
      </c>
      <c r="H326" s="52">
        <v>6.4448022935758065</v>
      </c>
      <c r="I326" s="53">
        <v>0</v>
      </c>
      <c r="J326" s="54">
        <v>6.4448022935758065</v>
      </c>
      <c r="K326" s="52">
        <v>1.020333168322202</v>
      </c>
      <c r="L326" s="53">
        <v>3.6640772988934374</v>
      </c>
      <c r="M326" s="54">
        <v>4.684410467215639</v>
      </c>
      <c r="N326" s="52">
        <v>6.567660698153695</v>
      </c>
      <c r="O326" s="53">
        <v>5.044296350155222</v>
      </c>
      <c r="P326" s="53">
        <v>1.3190872169678114</v>
      </c>
      <c r="Q326" s="53">
        <v>0.6743026373743746</v>
      </c>
      <c r="R326" s="53">
        <v>6.002428976106426</v>
      </c>
      <c r="S326" s="53">
        <v>4.290723525752126</v>
      </c>
      <c r="T326" s="53">
        <v>9.040120207363097</v>
      </c>
      <c r="U326" s="53">
        <v>1.1845434604870113</v>
      </c>
      <c r="V326" s="54">
        <v>34.123163072359766</v>
      </c>
      <c r="W326" s="55">
        <v>45.25237583315121</v>
      </c>
      <c r="X326" s="56">
        <v>4.512069915691003</v>
      </c>
      <c r="Y326" s="55">
        <v>50.81864716254176</v>
      </c>
    </row>
    <row r="327" spans="1:25" ht="15">
      <c r="A327" s="45">
        <v>2018</v>
      </c>
      <c r="B327" s="37">
        <v>5</v>
      </c>
      <c r="C327" s="37" t="s">
        <v>116</v>
      </c>
      <c r="D327" s="37" t="s">
        <v>117</v>
      </c>
      <c r="E327" s="37" t="s">
        <v>262</v>
      </c>
      <c r="F327" s="37" t="s">
        <v>118</v>
      </c>
      <c r="G327" s="38" t="s">
        <v>122</v>
      </c>
      <c r="H327" s="52">
        <v>17.39726839583387</v>
      </c>
      <c r="I327" s="53">
        <v>0</v>
      </c>
      <c r="J327" s="54">
        <v>17.39726839583387</v>
      </c>
      <c r="K327" s="52">
        <v>3.021266650106956</v>
      </c>
      <c r="L327" s="53">
        <v>3.263689654361315</v>
      </c>
      <c r="M327" s="54">
        <v>6.284956304468271</v>
      </c>
      <c r="N327" s="52">
        <v>1.4714965363254142</v>
      </c>
      <c r="O327" s="53">
        <v>4.780878928629794</v>
      </c>
      <c r="P327" s="53">
        <v>2.7305221659432797</v>
      </c>
      <c r="Q327" s="53">
        <v>1.4975362136528443</v>
      </c>
      <c r="R327" s="53">
        <v>9.404449899278495</v>
      </c>
      <c r="S327" s="53">
        <v>5.755270782831598</v>
      </c>
      <c r="T327" s="53">
        <v>13.373690950438782</v>
      </c>
      <c r="U327" s="53">
        <v>1.56364280931275</v>
      </c>
      <c r="V327" s="54">
        <v>40.57748828641296</v>
      </c>
      <c r="W327" s="55">
        <v>64.2597129867151</v>
      </c>
      <c r="X327" s="56">
        <v>6.384708188938954</v>
      </c>
      <c r="Y327" s="55">
        <v>71.90984635018907</v>
      </c>
    </row>
    <row r="328" spans="1:25" ht="15">
      <c r="A328" s="45">
        <v>2018</v>
      </c>
      <c r="B328" s="37">
        <v>5</v>
      </c>
      <c r="C328" s="37" t="s">
        <v>116</v>
      </c>
      <c r="D328" s="37" t="s">
        <v>123</v>
      </c>
      <c r="E328" s="37" t="s">
        <v>263</v>
      </c>
      <c r="F328" s="37" t="s">
        <v>118</v>
      </c>
      <c r="G328" s="38" t="s">
        <v>124</v>
      </c>
      <c r="H328" s="52">
        <v>12.95586082236695</v>
      </c>
      <c r="I328" s="53">
        <v>0</v>
      </c>
      <c r="J328" s="54">
        <v>12.95586082236695</v>
      </c>
      <c r="K328" s="52">
        <v>4.6595603290852745</v>
      </c>
      <c r="L328" s="53">
        <v>12.922553203999094</v>
      </c>
      <c r="M328" s="54">
        <v>17.582113533084367</v>
      </c>
      <c r="N328" s="52">
        <v>16.420691743606493</v>
      </c>
      <c r="O328" s="53">
        <v>17.42906256593634</v>
      </c>
      <c r="P328" s="53">
        <v>4.701884856769256</v>
      </c>
      <c r="Q328" s="53">
        <v>2.318356698394955</v>
      </c>
      <c r="R328" s="53">
        <v>25.6197150833662</v>
      </c>
      <c r="S328" s="53">
        <v>11.761054544175671</v>
      </c>
      <c r="T328" s="53">
        <v>19.265699521837952</v>
      </c>
      <c r="U328" s="53">
        <v>3.411373707926474</v>
      </c>
      <c r="V328" s="54">
        <v>100.92783872201333</v>
      </c>
      <c r="W328" s="55">
        <v>131.46581307746465</v>
      </c>
      <c r="X328" s="56">
        <v>13.013222024847982</v>
      </c>
      <c r="Y328" s="55">
        <v>146.5656218132156</v>
      </c>
    </row>
    <row r="329" spans="1:25" ht="15">
      <c r="A329" s="45">
        <v>2018</v>
      </c>
      <c r="B329" s="37">
        <v>5</v>
      </c>
      <c r="C329" s="37" t="s">
        <v>116</v>
      </c>
      <c r="D329" s="37" t="s">
        <v>120</v>
      </c>
      <c r="E329" s="37" t="s">
        <v>264</v>
      </c>
      <c r="F329" s="37" t="s">
        <v>118</v>
      </c>
      <c r="G329" s="38" t="s">
        <v>125</v>
      </c>
      <c r="H329" s="52">
        <v>12.04724575235045</v>
      </c>
      <c r="I329" s="53">
        <v>0</v>
      </c>
      <c r="J329" s="54">
        <v>12.04724575235045</v>
      </c>
      <c r="K329" s="52">
        <v>2.717861382032794</v>
      </c>
      <c r="L329" s="53">
        <v>2.85378201059962</v>
      </c>
      <c r="M329" s="54">
        <v>5.571643392632414</v>
      </c>
      <c r="N329" s="52">
        <v>18.106253926834704</v>
      </c>
      <c r="O329" s="53">
        <v>1.3140170194260852</v>
      </c>
      <c r="P329" s="53">
        <v>0.550587293767922</v>
      </c>
      <c r="Q329" s="53">
        <v>0.1954944837339854</v>
      </c>
      <c r="R329" s="53">
        <v>3.2813118421881193</v>
      </c>
      <c r="S329" s="53">
        <v>2.55042259480028</v>
      </c>
      <c r="T329" s="53">
        <v>3.121738950075072</v>
      </c>
      <c r="U329" s="53">
        <v>0.5462727071478133</v>
      </c>
      <c r="V329" s="54">
        <v>29.666098817973985</v>
      </c>
      <c r="W329" s="55">
        <v>47.28498796295685</v>
      </c>
      <c r="X329" s="56">
        <v>4.777712136117561</v>
      </c>
      <c r="Y329" s="55">
        <v>53.81053207449156</v>
      </c>
    </row>
    <row r="330" spans="1:25" ht="15">
      <c r="A330" s="45">
        <v>2018</v>
      </c>
      <c r="B330" s="37">
        <v>5</v>
      </c>
      <c r="C330" s="37" t="s">
        <v>116</v>
      </c>
      <c r="D330" s="37" t="s">
        <v>126</v>
      </c>
      <c r="E330" s="37" t="s">
        <v>265</v>
      </c>
      <c r="F330" s="37" t="s">
        <v>118</v>
      </c>
      <c r="G330" s="38" t="s">
        <v>127</v>
      </c>
      <c r="H330" s="52">
        <v>43.03759274147458</v>
      </c>
      <c r="I330" s="53">
        <v>0</v>
      </c>
      <c r="J330" s="54">
        <v>43.03759274147458</v>
      </c>
      <c r="K330" s="52">
        <v>29.97679321847524</v>
      </c>
      <c r="L330" s="53">
        <v>24.600806569248892</v>
      </c>
      <c r="M330" s="54">
        <v>54.57759978772413</v>
      </c>
      <c r="N330" s="52">
        <v>6.22474472581644</v>
      </c>
      <c r="O330" s="53">
        <v>133.37904260482856</v>
      </c>
      <c r="P330" s="53">
        <v>27.033537176952755</v>
      </c>
      <c r="Q330" s="53">
        <v>12.384638991688206</v>
      </c>
      <c r="R330" s="53">
        <v>101.15323805229629</v>
      </c>
      <c r="S330" s="53">
        <v>51.38923466939719</v>
      </c>
      <c r="T330" s="53">
        <v>61.87457209981473</v>
      </c>
      <c r="U330" s="53">
        <v>25.45342275380289</v>
      </c>
      <c r="V330" s="54">
        <v>418.892431074597</v>
      </c>
      <c r="W330" s="55">
        <v>516.5076236037958</v>
      </c>
      <c r="X330" s="56">
        <v>51.110606185342846</v>
      </c>
      <c r="Y330" s="55">
        <v>575.6497202322059</v>
      </c>
    </row>
    <row r="331" spans="1:25" ht="15">
      <c r="A331" s="45">
        <v>2018</v>
      </c>
      <c r="B331" s="37">
        <v>5</v>
      </c>
      <c r="C331" s="37" t="s">
        <v>116</v>
      </c>
      <c r="D331" s="37" t="s">
        <v>120</v>
      </c>
      <c r="E331" s="37" t="s">
        <v>266</v>
      </c>
      <c r="F331" s="37" t="s">
        <v>118</v>
      </c>
      <c r="G331" s="38" t="s">
        <v>128</v>
      </c>
      <c r="H331" s="52">
        <v>277.19319812089014</v>
      </c>
      <c r="I331" s="53">
        <v>0</v>
      </c>
      <c r="J331" s="54">
        <v>277.19319812089014</v>
      </c>
      <c r="K331" s="52">
        <v>9.093855615787838</v>
      </c>
      <c r="L331" s="53">
        <v>36.06399873024616</v>
      </c>
      <c r="M331" s="54">
        <v>45.157854346034</v>
      </c>
      <c r="N331" s="52">
        <v>6.563604136639798</v>
      </c>
      <c r="O331" s="53">
        <v>29.60650388385153</v>
      </c>
      <c r="P331" s="53">
        <v>6.420098995423641</v>
      </c>
      <c r="Q331" s="53">
        <v>4.14190419275553</v>
      </c>
      <c r="R331" s="53">
        <v>33.14508146122734</v>
      </c>
      <c r="S331" s="53">
        <v>17.719318193889563</v>
      </c>
      <c r="T331" s="53">
        <v>23.539630758483366</v>
      </c>
      <c r="U331" s="53">
        <v>6.237558536077275</v>
      </c>
      <c r="V331" s="54">
        <v>127.37370015834806</v>
      </c>
      <c r="W331" s="55">
        <v>449.72475262527223</v>
      </c>
      <c r="X331" s="56">
        <v>45.21324758395941</v>
      </c>
      <c r="Y331" s="55">
        <v>509.2289550759597</v>
      </c>
    </row>
    <row r="332" spans="1:25" ht="15">
      <c r="A332" s="45">
        <v>2018</v>
      </c>
      <c r="B332" s="37">
        <v>5</v>
      </c>
      <c r="C332" s="37" t="s">
        <v>116</v>
      </c>
      <c r="D332" s="37" t="s">
        <v>126</v>
      </c>
      <c r="E332" s="37" t="s">
        <v>267</v>
      </c>
      <c r="F332" s="37" t="s">
        <v>118</v>
      </c>
      <c r="G332" s="38" t="s">
        <v>129</v>
      </c>
      <c r="H332" s="52">
        <v>41.67438564372548</v>
      </c>
      <c r="I332" s="53">
        <v>1.6953569492716276</v>
      </c>
      <c r="J332" s="54">
        <v>43.369742592997106</v>
      </c>
      <c r="K332" s="52">
        <v>18.911149591437134</v>
      </c>
      <c r="L332" s="53">
        <v>29.261422286122944</v>
      </c>
      <c r="M332" s="54">
        <v>48.172571877560074</v>
      </c>
      <c r="N332" s="52">
        <v>37.8573776578898</v>
      </c>
      <c r="O332" s="53">
        <v>68.00285815143945</v>
      </c>
      <c r="P332" s="53">
        <v>15.624808238633113</v>
      </c>
      <c r="Q332" s="53">
        <v>8.736943775143931</v>
      </c>
      <c r="R332" s="53">
        <v>87.71424762706471</v>
      </c>
      <c r="S332" s="53">
        <v>35.35449455057578</v>
      </c>
      <c r="T332" s="53">
        <v>40.6999160465602</v>
      </c>
      <c r="U332" s="53">
        <v>10.18728952049154</v>
      </c>
      <c r="V332" s="54">
        <v>304.17793556779856</v>
      </c>
      <c r="W332" s="55">
        <v>395.72025003835574</v>
      </c>
      <c r="X332" s="56">
        <v>39.1797427435798</v>
      </c>
      <c r="Y332" s="55">
        <v>441.27452441001907</v>
      </c>
    </row>
    <row r="333" spans="1:25" ht="15">
      <c r="A333" s="45">
        <v>2018</v>
      </c>
      <c r="B333" s="37">
        <v>5</v>
      </c>
      <c r="C333" s="37" t="s">
        <v>116</v>
      </c>
      <c r="D333" s="37" t="s">
        <v>126</v>
      </c>
      <c r="E333" s="37" t="s">
        <v>268</v>
      </c>
      <c r="F333" s="37" t="s">
        <v>118</v>
      </c>
      <c r="G333" s="38" t="s">
        <v>130</v>
      </c>
      <c r="H333" s="52">
        <v>15.105482754463262</v>
      </c>
      <c r="I333" s="53">
        <v>0</v>
      </c>
      <c r="J333" s="54">
        <v>15.105482754463262</v>
      </c>
      <c r="K333" s="52">
        <v>24.94327954934006</v>
      </c>
      <c r="L333" s="53">
        <v>11.955383552599274</v>
      </c>
      <c r="M333" s="54">
        <v>36.898663101939334</v>
      </c>
      <c r="N333" s="52">
        <v>5.10077018390959</v>
      </c>
      <c r="O333" s="53">
        <v>69.41887258540011</v>
      </c>
      <c r="P333" s="53">
        <v>12.221786798871118</v>
      </c>
      <c r="Q333" s="53">
        <v>11.19968083399992</v>
      </c>
      <c r="R333" s="53">
        <v>38.69169003559756</v>
      </c>
      <c r="S333" s="53">
        <v>29.415816802837035</v>
      </c>
      <c r="T333" s="53">
        <v>44.88162886017316</v>
      </c>
      <c r="U333" s="53">
        <v>9.299247395266674</v>
      </c>
      <c r="V333" s="54">
        <v>220.22949349605517</v>
      </c>
      <c r="W333" s="55">
        <v>272.23363935245777</v>
      </c>
      <c r="X333" s="56">
        <v>26.886258863611648</v>
      </c>
      <c r="Y333" s="55">
        <v>302.8151794029994</v>
      </c>
    </row>
    <row r="334" spans="1:25" ht="15">
      <c r="A334" s="45">
        <v>2018</v>
      </c>
      <c r="B334" s="37">
        <v>5</v>
      </c>
      <c r="C334" s="37" t="s">
        <v>116</v>
      </c>
      <c r="D334" s="37" t="s">
        <v>120</v>
      </c>
      <c r="E334" s="37" t="s">
        <v>269</v>
      </c>
      <c r="F334" s="37" t="s">
        <v>118</v>
      </c>
      <c r="G334" s="38" t="s">
        <v>131</v>
      </c>
      <c r="H334" s="52">
        <v>10.791858836852247</v>
      </c>
      <c r="I334" s="53">
        <v>0</v>
      </c>
      <c r="J334" s="54">
        <v>10.791858836852247</v>
      </c>
      <c r="K334" s="52">
        <v>1.6144017010240237</v>
      </c>
      <c r="L334" s="53">
        <v>5.135467858913483</v>
      </c>
      <c r="M334" s="54">
        <v>6.7498695599375065</v>
      </c>
      <c r="N334" s="52">
        <v>14.563679229244388</v>
      </c>
      <c r="O334" s="53">
        <v>4.579913591303759</v>
      </c>
      <c r="P334" s="53">
        <v>1.8573155041856493</v>
      </c>
      <c r="Q334" s="53">
        <v>1.0797685896111398</v>
      </c>
      <c r="R334" s="53">
        <v>15.14400095679273</v>
      </c>
      <c r="S334" s="53">
        <v>5.431284221212092</v>
      </c>
      <c r="T334" s="53">
        <v>7.825673516853078</v>
      </c>
      <c r="U334" s="53">
        <v>1.622860048535139</v>
      </c>
      <c r="V334" s="54">
        <v>52.10449565773797</v>
      </c>
      <c r="W334" s="55">
        <v>69.64622405452772</v>
      </c>
      <c r="X334" s="56">
        <v>6.940943303585464</v>
      </c>
      <c r="Y334" s="55">
        <v>78.17461976876831</v>
      </c>
    </row>
    <row r="335" spans="1:25" ht="15">
      <c r="A335" s="45">
        <v>2018</v>
      </c>
      <c r="B335" s="37">
        <v>5</v>
      </c>
      <c r="C335" s="37" t="s">
        <v>116</v>
      </c>
      <c r="D335" s="37" t="s">
        <v>126</v>
      </c>
      <c r="E335" s="37" t="s">
        <v>270</v>
      </c>
      <c r="F335" s="37" t="s">
        <v>118</v>
      </c>
      <c r="G335" s="38" t="s">
        <v>132</v>
      </c>
      <c r="H335" s="52">
        <v>67.13041600653978</v>
      </c>
      <c r="I335" s="53">
        <v>0</v>
      </c>
      <c r="J335" s="54">
        <v>67.13041600653978</v>
      </c>
      <c r="K335" s="52">
        <v>498.68737052878845</v>
      </c>
      <c r="L335" s="53">
        <v>211.65086904697947</v>
      </c>
      <c r="M335" s="54">
        <v>710.338239575768</v>
      </c>
      <c r="N335" s="52">
        <v>12.4563326966936</v>
      </c>
      <c r="O335" s="53">
        <v>143.4764995459421</v>
      </c>
      <c r="P335" s="53">
        <v>26.246299792093584</v>
      </c>
      <c r="Q335" s="53">
        <v>12.913095341140645</v>
      </c>
      <c r="R335" s="53">
        <v>93.12485227958975</v>
      </c>
      <c r="S335" s="53">
        <v>84.46047744954109</v>
      </c>
      <c r="T335" s="53">
        <v>59.79752271852771</v>
      </c>
      <c r="U335" s="53">
        <v>19.72993386315462</v>
      </c>
      <c r="V335" s="54">
        <v>452.20501368668306</v>
      </c>
      <c r="W335" s="55">
        <v>1229.6736692689906</v>
      </c>
      <c r="X335" s="56">
        <v>115.72206647157124</v>
      </c>
      <c r="Y335" s="55">
        <v>1303.3574621850346</v>
      </c>
    </row>
    <row r="336" spans="1:25" ht="15">
      <c r="A336" s="45">
        <v>2018</v>
      </c>
      <c r="B336" s="37">
        <v>5</v>
      </c>
      <c r="C336" s="37" t="s">
        <v>116</v>
      </c>
      <c r="D336" s="37" t="s">
        <v>120</v>
      </c>
      <c r="E336" s="37" t="s">
        <v>271</v>
      </c>
      <c r="F336" s="37" t="s">
        <v>118</v>
      </c>
      <c r="G336" s="38" t="s">
        <v>133</v>
      </c>
      <c r="H336" s="52">
        <v>3.374757596487954</v>
      </c>
      <c r="I336" s="53">
        <v>0</v>
      </c>
      <c r="J336" s="54">
        <v>3.374757596487954</v>
      </c>
      <c r="K336" s="52">
        <v>10.51090239341507</v>
      </c>
      <c r="L336" s="53">
        <v>17.590642741564245</v>
      </c>
      <c r="M336" s="54">
        <v>28.101545134979315</v>
      </c>
      <c r="N336" s="52">
        <v>66.37358707861982</v>
      </c>
      <c r="O336" s="53">
        <v>77.86757788672638</v>
      </c>
      <c r="P336" s="53">
        <v>8.48050497440104</v>
      </c>
      <c r="Q336" s="53">
        <v>3.152659288028873</v>
      </c>
      <c r="R336" s="53">
        <v>38.88545822086761</v>
      </c>
      <c r="S336" s="53">
        <v>29.297913628787228</v>
      </c>
      <c r="T336" s="53">
        <v>26.72785184282565</v>
      </c>
      <c r="U336" s="53">
        <v>8.764309531954227</v>
      </c>
      <c r="V336" s="54">
        <v>259.54986245221085</v>
      </c>
      <c r="W336" s="55">
        <v>291.0261651836781</v>
      </c>
      <c r="X336" s="56">
        <v>29.17842523919854</v>
      </c>
      <c r="Y336" s="55">
        <v>328.63142986493676</v>
      </c>
    </row>
    <row r="337" spans="1:25" ht="15">
      <c r="A337" s="45">
        <v>2018</v>
      </c>
      <c r="B337" s="37">
        <v>5</v>
      </c>
      <c r="C337" s="37" t="s">
        <v>116</v>
      </c>
      <c r="D337" s="37" t="s">
        <v>126</v>
      </c>
      <c r="E337" s="37" t="s">
        <v>272</v>
      </c>
      <c r="F337" s="37" t="s">
        <v>118</v>
      </c>
      <c r="G337" s="38" t="s">
        <v>134</v>
      </c>
      <c r="H337" s="52">
        <v>45.75633404760833</v>
      </c>
      <c r="I337" s="53">
        <v>0</v>
      </c>
      <c r="J337" s="54">
        <v>45.75633404760833</v>
      </c>
      <c r="K337" s="52">
        <v>45.20919130978042</v>
      </c>
      <c r="L337" s="53">
        <v>46.537818813655846</v>
      </c>
      <c r="M337" s="54">
        <v>91.74701012343627</v>
      </c>
      <c r="N337" s="52">
        <v>7.946219022069838</v>
      </c>
      <c r="O337" s="53">
        <v>151.76085094111025</v>
      </c>
      <c r="P337" s="53">
        <v>35.968211987434266</v>
      </c>
      <c r="Q337" s="53">
        <v>41.23279694998831</v>
      </c>
      <c r="R337" s="53">
        <v>134.27174969244174</v>
      </c>
      <c r="S337" s="53">
        <v>73.7943923189932</v>
      </c>
      <c r="T337" s="53">
        <v>86.01450479198556</v>
      </c>
      <c r="U337" s="53">
        <v>27.29711251226647</v>
      </c>
      <c r="V337" s="54">
        <v>558.2858382162897</v>
      </c>
      <c r="W337" s="55">
        <v>695.7891823873342</v>
      </c>
      <c r="X337" s="56">
        <v>68.41068942499192</v>
      </c>
      <c r="Y337" s="55">
        <v>770.497501445689</v>
      </c>
    </row>
    <row r="338" spans="1:25" ht="15">
      <c r="A338" s="45">
        <v>2018</v>
      </c>
      <c r="B338" s="37">
        <v>5</v>
      </c>
      <c r="C338" s="37" t="s">
        <v>116</v>
      </c>
      <c r="D338" s="37" t="s">
        <v>126</v>
      </c>
      <c r="E338" s="37" t="s">
        <v>273</v>
      </c>
      <c r="F338" s="37" t="s">
        <v>118</v>
      </c>
      <c r="G338" s="38" t="s">
        <v>135</v>
      </c>
      <c r="H338" s="52">
        <v>21.769883979878763</v>
      </c>
      <c r="I338" s="53">
        <v>0.8017099185822082</v>
      </c>
      <c r="J338" s="54">
        <v>22.57159389846097</v>
      </c>
      <c r="K338" s="52">
        <v>29.23091114927355</v>
      </c>
      <c r="L338" s="53">
        <v>10.41487578438639</v>
      </c>
      <c r="M338" s="54">
        <v>39.64578693365994</v>
      </c>
      <c r="N338" s="52">
        <v>6.71280563433884</v>
      </c>
      <c r="O338" s="53">
        <v>48.79367350216439</v>
      </c>
      <c r="P338" s="53">
        <v>9.845807464983306</v>
      </c>
      <c r="Q338" s="53">
        <v>8.675385497376718</v>
      </c>
      <c r="R338" s="53">
        <v>26.54976467004783</v>
      </c>
      <c r="S338" s="53">
        <v>20.581697124354505</v>
      </c>
      <c r="T338" s="53">
        <v>25.516740847063744</v>
      </c>
      <c r="U338" s="53">
        <v>8.050016997222075</v>
      </c>
      <c r="V338" s="54">
        <v>154.72589173755142</v>
      </c>
      <c r="W338" s="55">
        <v>216.94327256967233</v>
      </c>
      <c r="X338" s="56">
        <v>21.35017302778788</v>
      </c>
      <c r="Y338" s="55">
        <v>240.46323534850373</v>
      </c>
    </row>
    <row r="339" spans="1:25" ht="15">
      <c r="A339" s="45">
        <v>2018</v>
      </c>
      <c r="B339" s="37">
        <v>5</v>
      </c>
      <c r="C339" s="37" t="s">
        <v>116</v>
      </c>
      <c r="D339" s="37" t="s">
        <v>126</v>
      </c>
      <c r="E339" s="37" t="s">
        <v>274</v>
      </c>
      <c r="F339" s="37" t="s">
        <v>118</v>
      </c>
      <c r="G339" s="38" t="s">
        <v>136</v>
      </c>
      <c r="H339" s="52">
        <v>165.38201502688008</v>
      </c>
      <c r="I339" s="53">
        <v>0</v>
      </c>
      <c r="J339" s="54">
        <v>165.38201502688008</v>
      </c>
      <c r="K339" s="52">
        <v>197.81349771279272</v>
      </c>
      <c r="L339" s="53">
        <v>108.87779816509412</v>
      </c>
      <c r="M339" s="54">
        <v>306.69129587788683</v>
      </c>
      <c r="N339" s="52">
        <v>16.445878972303017</v>
      </c>
      <c r="O339" s="53">
        <v>126.41151387821483</v>
      </c>
      <c r="P339" s="53">
        <v>25.203501247049008</v>
      </c>
      <c r="Q339" s="53">
        <v>22.214247118774377</v>
      </c>
      <c r="R339" s="53">
        <v>85.18603346335958</v>
      </c>
      <c r="S339" s="53">
        <v>75.06970072894036</v>
      </c>
      <c r="T339" s="53">
        <v>97.11602350566332</v>
      </c>
      <c r="U339" s="53">
        <v>21.798346456707847</v>
      </c>
      <c r="V339" s="54">
        <v>469.4452453710124</v>
      </c>
      <c r="W339" s="55">
        <v>941.5185562757792</v>
      </c>
      <c r="X339" s="56">
        <v>91.34321158366431</v>
      </c>
      <c r="Y339" s="55">
        <v>1028.782603715255</v>
      </c>
    </row>
    <row r="340" spans="1:25" ht="15">
      <c r="A340" s="45">
        <v>2018</v>
      </c>
      <c r="B340" s="37">
        <v>5</v>
      </c>
      <c r="C340" s="37" t="s">
        <v>116</v>
      </c>
      <c r="D340" s="37" t="s">
        <v>117</v>
      </c>
      <c r="E340" s="37" t="s">
        <v>275</v>
      </c>
      <c r="F340" s="37" t="s">
        <v>118</v>
      </c>
      <c r="G340" s="38" t="s">
        <v>137</v>
      </c>
      <c r="H340" s="52">
        <v>14.685695780377603</v>
      </c>
      <c r="I340" s="53">
        <v>0</v>
      </c>
      <c r="J340" s="54">
        <v>14.685695780377603</v>
      </c>
      <c r="K340" s="52">
        <v>8.427957431889421</v>
      </c>
      <c r="L340" s="53">
        <v>4.087718913123985</v>
      </c>
      <c r="M340" s="54">
        <v>12.515676345013407</v>
      </c>
      <c r="N340" s="52">
        <v>35.43759344781829</v>
      </c>
      <c r="O340" s="53">
        <v>3.3868936479122618</v>
      </c>
      <c r="P340" s="53">
        <v>1.1935774091383013</v>
      </c>
      <c r="Q340" s="53">
        <v>0.5380048052616455</v>
      </c>
      <c r="R340" s="53">
        <v>4.386474339106342</v>
      </c>
      <c r="S340" s="53">
        <v>6.004660138630845</v>
      </c>
      <c r="T340" s="53">
        <v>6.422000142817566</v>
      </c>
      <c r="U340" s="53">
        <v>0.8409712722683715</v>
      </c>
      <c r="V340" s="54">
        <v>58.210175202953614</v>
      </c>
      <c r="W340" s="55">
        <v>85.41154732834462</v>
      </c>
      <c r="X340" s="56">
        <v>8.605655795707424</v>
      </c>
      <c r="Y340" s="55">
        <v>96.92398581672423</v>
      </c>
    </row>
    <row r="341" spans="1:25" ht="15">
      <c r="A341" s="45">
        <v>2018</v>
      </c>
      <c r="B341" s="37">
        <v>5</v>
      </c>
      <c r="C341" s="37" t="s">
        <v>116</v>
      </c>
      <c r="D341" s="37" t="s">
        <v>126</v>
      </c>
      <c r="E341" s="37" t="s">
        <v>276</v>
      </c>
      <c r="F341" s="37" t="s">
        <v>118</v>
      </c>
      <c r="G341" s="38" t="s">
        <v>138</v>
      </c>
      <c r="H341" s="52">
        <v>46.15371534793291</v>
      </c>
      <c r="I341" s="53">
        <v>1.6890979499649543</v>
      </c>
      <c r="J341" s="54">
        <v>47.84281329789786</v>
      </c>
      <c r="K341" s="52">
        <v>1180.783436904113</v>
      </c>
      <c r="L341" s="53">
        <v>580.7311742219218</v>
      </c>
      <c r="M341" s="54">
        <v>1761.5146111260347</v>
      </c>
      <c r="N341" s="52">
        <v>386.203848161098</v>
      </c>
      <c r="O341" s="53">
        <v>311.01158312201386</v>
      </c>
      <c r="P341" s="53">
        <v>42.58876618919673</v>
      </c>
      <c r="Q341" s="53">
        <v>20.631919693728193</v>
      </c>
      <c r="R341" s="53">
        <v>160.28698010357775</v>
      </c>
      <c r="S341" s="53">
        <v>194.0890683298272</v>
      </c>
      <c r="T341" s="53">
        <v>248.96160663850284</v>
      </c>
      <c r="U341" s="53">
        <v>33.49199494761081</v>
      </c>
      <c r="V341" s="54">
        <v>1397.2657671855554</v>
      </c>
      <c r="W341" s="55">
        <v>3206.623191609488</v>
      </c>
      <c r="X341" s="56">
        <v>304.35066998042834</v>
      </c>
      <c r="Y341" s="55">
        <v>3427.848408630748</v>
      </c>
    </row>
    <row r="342" spans="1:25" ht="15">
      <c r="A342" s="45">
        <v>2018</v>
      </c>
      <c r="B342" s="37">
        <v>5</v>
      </c>
      <c r="C342" s="37" t="s">
        <v>116</v>
      </c>
      <c r="D342" s="37" t="s">
        <v>120</v>
      </c>
      <c r="E342" s="37" t="s">
        <v>277</v>
      </c>
      <c r="F342" s="37" t="s">
        <v>118</v>
      </c>
      <c r="G342" s="38" t="s">
        <v>139</v>
      </c>
      <c r="H342" s="52">
        <v>12.707119028095322</v>
      </c>
      <c r="I342" s="53">
        <v>0.47399047282344736</v>
      </c>
      <c r="J342" s="54">
        <v>13.181109500918769</v>
      </c>
      <c r="K342" s="52">
        <v>5.3697451427443275</v>
      </c>
      <c r="L342" s="53">
        <v>57.51466106337496</v>
      </c>
      <c r="M342" s="54">
        <v>62.88440620611929</v>
      </c>
      <c r="N342" s="52">
        <v>11.187809922525561</v>
      </c>
      <c r="O342" s="53">
        <v>137.6336448114589</v>
      </c>
      <c r="P342" s="53">
        <v>32.290164511175256</v>
      </c>
      <c r="Q342" s="53">
        <v>16.596596991686823</v>
      </c>
      <c r="R342" s="53">
        <v>143.5640616808835</v>
      </c>
      <c r="S342" s="53">
        <v>75.89464451978327</v>
      </c>
      <c r="T342" s="53">
        <v>138.7949553558007</v>
      </c>
      <c r="U342" s="53">
        <v>30.82757537087025</v>
      </c>
      <c r="V342" s="54">
        <v>586.7894531641842</v>
      </c>
      <c r="W342" s="55">
        <v>662.8549688712222</v>
      </c>
      <c r="X342" s="56">
        <v>65.42842531475377</v>
      </c>
      <c r="Y342" s="55">
        <v>736.9087564937246</v>
      </c>
    </row>
    <row r="343" spans="1:25" ht="15">
      <c r="A343" s="45">
        <v>2018</v>
      </c>
      <c r="B343" s="37">
        <v>5</v>
      </c>
      <c r="C343" s="37" t="s">
        <v>116</v>
      </c>
      <c r="D343" s="37" t="s">
        <v>123</v>
      </c>
      <c r="E343" s="37" t="s">
        <v>278</v>
      </c>
      <c r="F343" s="37" t="s">
        <v>118</v>
      </c>
      <c r="G343" s="38" t="s">
        <v>140</v>
      </c>
      <c r="H343" s="52">
        <v>4.599048771685834</v>
      </c>
      <c r="I343" s="53">
        <v>0</v>
      </c>
      <c r="J343" s="54">
        <v>4.599048771685834</v>
      </c>
      <c r="K343" s="52">
        <v>0.02400692588616725</v>
      </c>
      <c r="L343" s="53">
        <v>5.547467742800692</v>
      </c>
      <c r="M343" s="54">
        <v>5.571474668686859</v>
      </c>
      <c r="N343" s="52">
        <v>3.8644018726730778</v>
      </c>
      <c r="O343" s="53">
        <v>9.253732122414725</v>
      </c>
      <c r="P343" s="53">
        <v>2.3827465792685087</v>
      </c>
      <c r="Q343" s="53">
        <v>1.0417595146286762</v>
      </c>
      <c r="R343" s="53">
        <v>9.114962776581221</v>
      </c>
      <c r="S343" s="53">
        <v>5.856503224264356</v>
      </c>
      <c r="T343" s="53">
        <v>13.182801502227646</v>
      </c>
      <c r="U343" s="53">
        <v>1.886279287158307</v>
      </c>
      <c r="V343" s="54">
        <v>46.58318687921653</v>
      </c>
      <c r="W343" s="55">
        <v>56.753710319589224</v>
      </c>
      <c r="X343" s="56">
        <v>5.632752383357367</v>
      </c>
      <c r="Y343" s="55">
        <v>63.44069379541394</v>
      </c>
    </row>
    <row r="344" spans="1:25" ht="15">
      <c r="A344" s="45">
        <v>2018</v>
      </c>
      <c r="B344" s="37">
        <v>5</v>
      </c>
      <c r="C344" s="37" t="s">
        <v>116</v>
      </c>
      <c r="D344" s="37" t="s">
        <v>123</v>
      </c>
      <c r="E344" s="37" t="s">
        <v>279</v>
      </c>
      <c r="F344" s="37" t="s">
        <v>118</v>
      </c>
      <c r="G344" s="38" t="s">
        <v>141</v>
      </c>
      <c r="H344" s="52">
        <v>5.3234925838019995</v>
      </c>
      <c r="I344" s="53">
        <v>0.7549212113745597</v>
      </c>
      <c r="J344" s="54">
        <v>6.0784137951765596</v>
      </c>
      <c r="K344" s="52">
        <v>3.091422197221558</v>
      </c>
      <c r="L344" s="53">
        <v>8.129960858347324</v>
      </c>
      <c r="M344" s="54">
        <v>11.221383055568882</v>
      </c>
      <c r="N344" s="52">
        <v>57.593456306438895</v>
      </c>
      <c r="O344" s="53">
        <v>4.732565010512566</v>
      </c>
      <c r="P344" s="53">
        <v>1.098829834395663</v>
      </c>
      <c r="Q344" s="53">
        <v>0.5598389036245215</v>
      </c>
      <c r="R344" s="53">
        <v>3.3490388183475286</v>
      </c>
      <c r="S344" s="53">
        <v>6.011379141175486</v>
      </c>
      <c r="T344" s="53">
        <v>5.819880201682784</v>
      </c>
      <c r="U344" s="53">
        <v>0.8427169778236763</v>
      </c>
      <c r="V344" s="54">
        <v>80.0077051940011</v>
      </c>
      <c r="W344" s="55">
        <v>97.30750204474654</v>
      </c>
      <c r="X344" s="56">
        <v>9.89591446447496</v>
      </c>
      <c r="Y344" s="55">
        <v>111.45593382935019</v>
      </c>
    </row>
    <row r="345" spans="1:25" ht="15">
      <c r="A345" s="45">
        <v>2018</v>
      </c>
      <c r="B345" s="37">
        <v>5</v>
      </c>
      <c r="C345" s="37" t="s">
        <v>116</v>
      </c>
      <c r="D345" s="37" t="s">
        <v>120</v>
      </c>
      <c r="E345" s="37" t="s">
        <v>280</v>
      </c>
      <c r="F345" s="37" t="s">
        <v>118</v>
      </c>
      <c r="G345" s="38" t="s">
        <v>142</v>
      </c>
      <c r="H345" s="52">
        <v>10.008532653541659</v>
      </c>
      <c r="I345" s="53">
        <v>0</v>
      </c>
      <c r="J345" s="54">
        <v>10.008532653541659</v>
      </c>
      <c r="K345" s="52">
        <v>5.634052231011675</v>
      </c>
      <c r="L345" s="53">
        <v>13.03848318558288</v>
      </c>
      <c r="M345" s="54">
        <v>18.672535416594556</v>
      </c>
      <c r="N345" s="52">
        <v>6.972407348617777</v>
      </c>
      <c r="O345" s="53">
        <v>32.87970803131136</v>
      </c>
      <c r="P345" s="53">
        <v>8.220337733169611</v>
      </c>
      <c r="Q345" s="53">
        <v>4.317683773583833</v>
      </c>
      <c r="R345" s="53">
        <v>30.78255726794296</v>
      </c>
      <c r="S345" s="53">
        <v>20.487133600178836</v>
      </c>
      <c r="T345" s="53">
        <v>39.190432434152754</v>
      </c>
      <c r="U345" s="53">
        <v>7.674386398796128</v>
      </c>
      <c r="V345" s="54">
        <v>150.52464658775324</v>
      </c>
      <c r="W345" s="55">
        <v>179.20571465788944</v>
      </c>
      <c r="X345" s="56">
        <v>17.727192705220816</v>
      </c>
      <c r="Y345" s="55">
        <v>199.65823385701557</v>
      </c>
    </row>
    <row r="346" spans="1:25" ht="15">
      <c r="A346" s="45">
        <v>2018</v>
      </c>
      <c r="B346" s="37">
        <v>5</v>
      </c>
      <c r="C346" s="37" t="s">
        <v>116</v>
      </c>
      <c r="D346" s="37" t="s">
        <v>126</v>
      </c>
      <c r="E346" s="37" t="s">
        <v>281</v>
      </c>
      <c r="F346" s="37" t="s">
        <v>118</v>
      </c>
      <c r="G346" s="38" t="s">
        <v>143</v>
      </c>
      <c r="H346" s="52">
        <v>75.87212338029109</v>
      </c>
      <c r="I346" s="53">
        <v>0</v>
      </c>
      <c r="J346" s="54">
        <v>75.87212338029109</v>
      </c>
      <c r="K346" s="52">
        <v>6.731315653068186</v>
      </c>
      <c r="L346" s="53">
        <v>14.639072813276947</v>
      </c>
      <c r="M346" s="54">
        <v>21.370388466345133</v>
      </c>
      <c r="N346" s="52">
        <v>9.077562147649187</v>
      </c>
      <c r="O346" s="53">
        <v>22.53730787933696</v>
      </c>
      <c r="P346" s="53">
        <v>6.919800055920967</v>
      </c>
      <c r="Q346" s="53">
        <v>2.797972294824146</v>
      </c>
      <c r="R346" s="53">
        <v>33.2471180887841</v>
      </c>
      <c r="S346" s="53">
        <v>15.808917865710713</v>
      </c>
      <c r="T346" s="53">
        <v>28.950842082964698</v>
      </c>
      <c r="U346" s="53">
        <v>5.96514580713159</v>
      </c>
      <c r="V346" s="54">
        <v>125.30466622232235</v>
      </c>
      <c r="W346" s="55">
        <v>222.5471780689586</v>
      </c>
      <c r="X346" s="56">
        <v>22.199276888980638</v>
      </c>
      <c r="Y346" s="55">
        <v>250.02656351052883</v>
      </c>
    </row>
    <row r="347" spans="1:25" ht="15">
      <c r="A347" s="45">
        <v>2018</v>
      </c>
      <c r="B347" s="37">
        <v>5</v>
      </c>
      <c r="C347" s="37" t="s">
        <v>116</v>
      </c>
      <c r="D347" s="37" t="s">
        <v>117</v>
      </c>
      <c r="E347" s="37" t="s">
        <v>282</v>
      </c>
      <c r="F347" s="37" t="s">
        <v>118</v>
      </c>
      <c r="G347" s="38" t="s">
        <v>144</v>
      </c>
      <c r="H347" s="52">
        <v>136.67420833875073</v>
      </c>
      <c r="I347" s="53">
        <v>7.859263755961343</v>
      </c>
      <c r="J347" s="54">
        <v>144.53347209471207</v>
      </c>
      <c r="K347" s="52">
        <v>251.97546392708102</v>
      </c>
      <c r="L347" s="53">
        <v>54.07571488327</v>
      </c>
      <c r="M347" s="54">
        <v>306.051178810351</v>
      </c>
      <c r="N347" s="52">
        <v>32.51105983171146</v>
      </c>
      <c r="O347" s="53">
        <v>50.0162188100142</v>
      </c>
      <c r="P347" s="53">
        <v>12.008877222023326</v>
      </c>
      <c r="Q347" s="53">
        <v>8.10937141497815</v>
      </c>
      <c r="R347" s="53">
        <v>45.57400694341375</v>
      </c>
      <c r="S347" s="53">
        <v>47.6341890929351</v>
      </c>
      <c r="T347" s="53">
        <v>55.88164309515202</v>
      </c>
      <c r="U347" s="53">
        <v>9.156270769613752</v>
      </c>
      <c r="V347" s="54">
        <v>260.8916371798418</v>
      </c>
      <c r="W347" s="55">
        <v>711.4762880849048</v>
      </c>
      <c r="X347" s="56">
        <v>68.45000103893204</v>
      </c>
      <c r="Y347" s="55">
        <v>770.9404330891506</v>
      </c>
    </row>
    <row r="348" spans="1:25" ht="15">
      <c r="A348" s="45">
        <v>2018</v>
      </c>
      <c r="B348" s="37">
        <v>5</v>
      </c>
      <c r="C348" s="37" t="s">
        <v>145</v>
      </c>
      <c r="D348" s="37" t="s">
        <v>146</v>
      </c>
      <c r="E348" s="37" t="s">
        <v>283</v>
      </c>
      <c r="F348" s="37" t="s">
        <v>147</v>
      </c>
      <c r="G348" s="38" t="s">
        <v>148</v>
      </c>
      <c r="H348" s="52">
        <v>45.592786694079955</v>
      </c>
      <c r="I348" s="53">
        <v>2.1730444737738295</v>
      </c>
      <c r="J348" s="54">
        <v>47.76583116785378</v>
      </c>
      <c r="K348" s="52">
        <v>128.8424443065565</v>
      </c>
      <c r="L348" s="53">
        <v>55.85279201252567</v>
      </c>
      <c r="M348" s="54">
        <v>184.69523631908217</v>
      </c>
      <c r="N348" s="52">
        <v>18.892136644324403</v>
      </c>
      <c r="O348" s="53">
        <v>47.138742226336056</v>
      </c>
      <c r="P348" s="53">
        <v>10.922193388351747</v>
      </c>
      <c r="Q348" s="53">
        <v>6.934497864260225</v>
      </c>
      <c r="R348" s="53">
        <v>32.44842603901299</v>
      </c>
      <c r="S348" s="53">
        <v>35.33562188927111</v>
      </c>
      <c r="T348" s="53">
        <v>46.5860990471889</v>
      </c>
      <c r="U348" s="53">
        <v>11.168774244248155</v>
      </c>
      <c r="V348" s="54">
        <v>209.4264913429936</v>
      </c>
      <c r="W348" s="55">
        <v>441.8875588299295</v>
      </c>
      <c r="X348" s="56">
        <v>42.426893433366075</v>
      </c>
      <c r="Y348" s="55">
        <v>477.8466792263985</v>
      </c>
    </row>
    <row r="349" spans="1:25" ht="15">
      <c r="A349" s="45">
        <v>2018</v>
      </c>
      <c r="B349" s="37">
        <v>5</v>
      </c>
      <c r="C349" s="37" t="s">
        <v>145</v>
      </c>
      <c r="D349" s="37" t="s">
        <v>149</v>
      </c>
      <c r="E349" s="37" t="s">
        <v>284</v>
      </c>
      <c r="F349" s="37" t="s">
        <v>147</v>
      </c>
      <c r="G349" s="38" t="s">
        <v>150</v>
      </c>
      <c r="H349" s="52">
        <v>112.29429396459417</v>
      </c>
      <c r="I349" s="53">
        <v>0</v>
      </c>
      <c r="J349" s="54">
        <v>112.29429396459417</v>
      </c>
      <c r="K349" s="52">
        <v>115.44169120402651</v>
      </c>
      <c r="L349" s="53">
        <v>84.95801685812266</v>
      </c>
      <c r="M349" s="54">
        <v>200.39970806214916</v>
      </c>
      <c r="N349" s="52">
        <v>11.245321725138272</v>
      </c>
      <c r="O349" s="53">
        <v>83.24655851273587</v>
      </c>
      <c r="P349" s="53">
        <v>15.947277320776177</v>
      </c>
      <c r="Q349" s="53">
        <v>19.09992871230482</v>
      </c>
      <c r="R349" s="53">
        <v>43.466517957566346</v>
      </c>
      <c r="S349" s="53">
        <v>44.99289823557369</v>
      </c>
      <c r="T349" s="53">
        <v>62.849464660402376</v>
      </c>
      <c r="U349" s="53">
        <v>10.906082957008815</v>
      </c>
      <c r="V349" s="54">
        <v>291.75405008150636</v>
      </c>
      <c r="W349" s="55">
        <v>604.4480521082497</v>
      </c>
      <c r="X349" s="56">
        <v>58.64815020007601</v>
      </c>
      <c r="Y349" s="55">
        <v>660.5438556036892</v>
      </c>
    </row>
    <row r="350" spans="1:25" ht="15">
      <c r="A350" s="45">
        <v>2018</v>
      </c>
      <c r="B350" s="37">
        <v>5</v>
      </c>
      <c r="C350" s="37" t="s">
        <v>145</v>
      </c>
      <c r="D350" s="37" t="s">
        <v>146</v>
      </c>
      <c r="E350" s="37" t="s">
        <v>285</v>
      </c>
      <c r="F350" s="37" t="s">
        <v>147</v>
      </c>
      <c r="G350" s="38" t="s">
        <v>151</v>
      </c>
      <c r="H350" s="52">
        <v>25.544164287152068</v>
      </c>
      <c r="I350" s="53">
        <v>1.2056928396018114</v>
      </c>
      <c r="J350" s="54">
        <v>26.74985712675388</v>
      </c>
      <c r="K350" s="52">
        <v>4.381539401864994</v>
      </c>
      <c r="L350" s="53">
        <v>2.609944184208288</v>
      </c>
      <c r="M350" s="54">
        <v>6.991483586073282</v>
      </c>
      <c r="N350" s="52">
        <v>2.6106228720040145</v>
      </c>
      <c r="O350" s="53">
        <v>9.225753418729719</v>
      </c>
      <c r="P350" s="53">
        <v>1.9556539358450642</v>
      </c>
      <c r="Q350" s="53">
        <v>0.8620604751777874</v>
      </c>
      <c r="R350" s="53">
        <v>7.5353898129101475</v>
      </c>
      <c r="S350" s="53">
        <v>5.0449533222175456</v>
      </c>
      <c r="T350" s="53">
        <v>7.853210670400057</v>
      </c>
      <c r="U350" s="53">
        <v>1.9710491156272363</v>
      </c>
      <c r="V350" s="54">
        <v>37.05869362291157</v>
      </c>
      <c r="W350" s="55">
        <v>70.80003433573873</v>
      </c>
      <c r="X350" s="56">
        <v>7.085844261619495</v>
      </c>
      <c r="Y350" s="55">
        <v>79.80662322638759</v>
      </c>
    </row>
    <row r="351" spans="1:25" ht="15">
      <c r="A351" s="45">
        <v>2018</v>
      </c>
      <c r="B351" s="37">
        <v>5</v>
      </c>
      <c r="C351" s="37" t="s">
        <v>145</v>
      </c>
      <c r="D351" s="37" t="s">
        <v>149</v>
      </c>
      <c r="E351" s="37" t="s">
        <v>286</v>
      </c>
      <c r="F351" s="37" t="s">
        <v>147</v>
      </c>
      <c r="G351" s="38" t="s">
        <v>152</v>
      </c>
      <c r="H351" s="52">
        <v>50.53869220694069</v>
      </c>
      <c r="I351" s="53">
        <v>0</v>
      </c>
      <c r="J351" s="54">
        <v>50.53869220694069</v>
      </c>
      <c r="K351" s="52">
        <v>9.657510424754832</v>
      </c>
      <c r="L351" s="53">
        <v>3.0033152805653196</v>
      </c>
      <c r="M351" s="54">
        <v>12.660825705320152</v>
      </c>
      <c r="N351" s="52">
        <v>2.46620536798338</v>
      </c>
      <c r="O351" s="53">
        <v>13.21423023352045</v>
      </c>
      <c r="P351" s="53">
        <v>3.7396701174413556</v>
      </c>
      <c r="Q351" s="53">
        <v>1.8154563825537269</v>
      </c>
      <c r="R351" s="53">
        <v>12.58641961195162</v>
      </c>
      <c r="S351" s="53">
        <v>9.756001500255142</v>
      </c>
      <c r="T351" s="53">
        <v>18.305305071490775</v>
      </c>
      <c r="U351" s="53">
        <v>2.846776487366961</v>
      </c>
      <c r="V351" s="54">
        <v>64.73006477256342</v>
      </c>
      <c r="W351" s="55">
        <v>127.92958268482425</v>
      </c>
      <c r="X351" s="56">
        <v>12.79115568083675</v>
      </c>
      <c r="Y351" s="55">
        <v>144.06454812718846</v>
      </c>
    </row>
    <row r="352" spans="1:25" ht="15">
      <c r="A352" s="45">
        <v>2018</v>
      </c>
      <c r="B352" s="37">
        <v>5</v>
      </c>
      <c r="C352" s="37" t="s">
        <v>145</v>
      </c>
      <c r="D352" s="37" t="s">
        <v>153</v>
      </c>
      <c r="E352" s="37" t="s">
        <v>287</v>
      </c>
      <c r="F352" s="37" t="s">
        <v>147</v>
      </c>
      <c r="G352" s="38" t="s">
        <v>154</v>
      </c>
      <c r="H352" s="52">
        <v>80.74608142115297</v>
      </c>
      <c r="I352" s="53">
        <v>0</v>
      </c>
      <c r="J352" s="54">
        <v>80.74608142115297</v>
      </c>
      <c r="K352" s="52">
        <v>8.339141869364036</v>
      </c>
      <c r="L352" s="53">
        <v>10.331851262797928</v>
      </c>
      <c r="M352" s="54">
        <v>18.670993132161964</v>
      </c>
      <c r="N352" s="52">
        <v>3.7095002930870087</v>
      </c>
      <c r="O352" s="53">
        <v>17.160320393350805</v>
      </c>
      <c r="P352" s="53">
        <v>5.542451721517018</v>
      </c>
      <c r="Q352" s="53">
        <v>3.0102832540929993</v>
      </c>
      <c r="R352" s="53">
        <v>18.350321365931926</v>
      </c>
      <c r="S352" s="53">
        <v>13.565749525129256</v>
      </c>
      <c r="T352" s="53">
        <v>28.343416973179604</v>
      </c>
      <c r="U352" s="53">
        <v>4.124171515372038</v>
      </c>
      <c r="V352" s="54">
        <v>93.80621504166066</v>
      </c>
      <c r="W352" s="55">
        <v>193.2232895949756</v>
      </c>
      <c r="X352" s="56">
        <v>19.32640261360802</v>
      </c>
      <c r="Y352" s="55">
        <v>217.66989310912734</v>
      </c>
    </row>
    <row r="353" spans="1:25" ht="15">
      <c r="A353" s="45">
        <v>2018</v>
      </c>
      <c r="B353" s="37">
        <v>5</v>
      </c>
      <c r="C353" s="37" t="s">
        <v>145</v>
      </c>
      <c r="D353" s="37" t="s">
        <v>155</v>
      </c>
      <c r="E353" s="37" t="s">
        <v>288</v>
      </c>
      <c r="F353" s="37" t="s">
        <v>147</v>
      </c>
      <c r="G353" s="38" t="s">
        <v>156</v>
      </c>
      <c r="H353" s="52">
        <v>12.57013077972458</v>
      </c>
      <c r="I353" s="53">
        <v>0</v>
      </c>
      <c r="J353" s="54">
        <v>12.57013077972458</v>
      </c>
      <c r="K353" s="52">
        <v>3.067817486006805</v>
      </c>
      <c r="L353" s="53">
        <v>2.6634248963395653</v>
      </c>
      <c r="M353" s="54">
        <v>5.73124238234637</v>
      </c>
      <c r="N353" s="52">
        <v>6.173960986273402</v>
      </c>
      <c r="O353" s="53">
        <v>5.896764386478913</v>
      </c>
      <c r="P353" s="53">
        <v>1.637960591035683</v>
      </c>
      <c r="Q353" s="53">
        <v>1.0514709998305611</v>
      </c>
      <c r="R353" s="53">
        <v>7.737966827889697</v>
      </c>
      <c r="S353" s="53">
        <v>4.864453768849271</v>
      </c>
      <c r="T353" s="53">
        <v>9.175406864054075</v>
      </c>
      <c r="U353" s="53">
        <v>1.259826705096315</v>
      </c>
      <c r="V353" s="54">
        <v>37.79781112950792</v>
      </c>
      <c r="W353" s="55">
        <v>56.099184291578865</v>
      </c>
      <c r="X353" s="56">
        <v>5.595590406323019</v>
      </c>
      <c r="Y353" s="55">
        <v>63.02214994494272</v>
      </c>
    </row>
    <row r="354" spans="1:25" ht="15">
      <c r="A354" s="45">
        <v>2018</v>
      </c>
      <c r="B354" s="37">
        <v>5</v>
      </c>
      <c r="C354" s="37" t="s">
        <v>145</v>
      </c>
      <c r="D354" s="37" t="s">
        <v>149</v>
      </c>
      <c r="E354" s="37" t="s">
        <v>289</v>
      </c>
      <c r="F354" s="37" t="s">
        <v>147</v>
      </c>
      <c r="G354" s="38" t="s">
        <v>157</v>
      </c>
      <c r="H354" s="52">
        <v>77.10162628653012</v>
      </c>
      <c r="I354" s="53">
        <v>0</v>
      </c>
      <c r="J354" s="54">
        <v>77.10162628653012</v>
      </c>
      <c r="K354" s="52">
        <v>10.206663889452003</v>
      </c>
      <c r="L354" s="53">
        <v>17.584853726316908</v>
      </c>
      <c r="M354" s="54">
        <v>27.79151761576891</v>
      </c>
      <c r="N354" s="52">
        <v>3.1116089517729515</v>
      </c>
      <c r="O354" s="53">
        <v>50.84348820806967</v>
      </c>
      <c r="P354" s="53">
        <v>9.89025809019266</v>
      </c>
      <c r="Q354" s="53">
        <v>4.782950297097486</v>
      </c>
      <c r="R354" s="53">
        <v>32.66798868539189</v>
      </c>
      <c r="S354" s="53">
        <v>24.73670171697782</v>
      </c>
      <c r="T354" s="53">
        <v>51.39657571853386</v>
      </c>
      <c r="U354" s="53">
        <v>7.878123967494846</v>
      </c>
      <c r="V354" s="54">
        <v>185.3076956355312</v>
      </c>
      <c r="W354" s="55">
        <v>290.20083953783023</v>
      </c>
      <c r="X354" s="56">
        <v>28.950845306011015</v>
      </c>
      <c r="Y354" s="55">
        <v>326.06828170772144</v>
      </c>
    </row>
    <row r="355" spans="1:25" ht="15">
      <c r="A355" s="45">
        <v>2018</v>
      </c>
      <c r="B355" s="37">
        <v>5</v>
      </c>
      <c r="C355" s="37" t="s">
        <v>145</v>
      </c>
      <c r="D355" s="37" t="s">
        <v>153</v>
      </c>
      <c r="E355" s="37" t="s">
        <v>290</v>
      </c>
      <c r="F355" s="37" t="s">
        <v>147</v>
      </c>
      <c r="G355" s="38" t="s">
        <v>158</v>
      </c>
      <c r="H355" s="52">
        <v>92.97061258347831</v>
      </c>
      <c r="I355" s="53">
        <v>0</v>
      </c>
      <c r="J355" s="54">
        <v>92.97061258347831</v>
      </c>
      <c r="K355" s="52">
        <v>11.11521156932953</v>
      </c>
      <c r="L355" s="53">
        <v>13.802232792226912</v>
      </c>
      <c r="M355" s="54">
        <v>24.91744436155644</v>
      </c>
      <c r="N355" s="52">
        <v>7.706203208844856</v>
      </c>
      <c r="O355" s="53">
        <v>27.524166220710473</v>
      </c>
      <c r="P355" s="53">
        <v>8.409349936840155</v>
      </c>
      <c r="Q355" s="53">
        <v>4.609916590106598</v>
      </c>
      <c r="R355" s="53">
        <v>28.035995850829558</v>
      </c>
      <c r="S355" s="53">
        <v>17.850608026044377</v>
      </c>
      <c r="T355" s="53">
        <v>30.6013897747989</v>
      </c>
      <c r="U355" s="53">
        <v>5.838478295296022</v>
      </c>
      <c r="V355" s="54">
        <v>130.57610790347093</v>
      </c>
      <c r="W355" s="55">
        <v>248.46416484850567</v>
      </c>
      <c r="X355" s="56">
        <v>24.816875992361105</v>
      </c>
      <c r="Y355" s="55">
        <v>279.50812873039695</v>
      </c>
    </row>
    <row r="356" spans="1:25" ht="15">
      <c r="A356" s="45">
        <v>2018</v>
      </c>
      <c r="B356" s="37">
        <v>5</v>
      </c>
      <c r="C356" s="37" t="s">
        <v>145</v>
      </c>
      <c r="D356" s="37" t="s">
        <v>146</v>
      </c>
      <c r="E356" s="37" t="s">
        <v>291</v>
      </c>
      <c r="F356" s="37" t="s">
        <v>147</v>
      </c>
      <c r="G356" s="38" t="s">
        <v>159</v>
      </c>
      <c r="H356" s="52">
        <v>110.90310978331917</v>
      </c>
      <c r="I356" s="53">
        <v>0</v>
      </c>
      <c r="J356" s="54">
        <v>110.90310978331917</v>
      </c>
      <c r="K356" s="52">
        <v>12.276862438006086</v>
      </c>
      <c r="L356" s="53">
        <v>19.374238743593928</v>
      </c>
      <c r="M356" s="54">
        <v>31.651101181600012</v>
      </c>
      <c r="N356" s="52">
        <v>7.213642398171191</v>
      </c>
      <c r="O356" s="53">
        <v>35.38209497077281</v>
      </c>
      <c r="P356" s="53">
        <v>9.271602971167413</v>
      </c>
      <c r="Q356" s="53">
        <v>4.960932627165357</v>
      </c>
      <c r="R356" s="53">
        <v>35.20934118984097</v>
      </c>
      <c r="S356" s="53">
        <v>23.52960899132328</v>
      </c>
      <c r="T356" s="53">
        <v>36.35769842136565</v>
      </c>
      <c r="U356" s="53">
        <v>8.481711340523123</v>
      </c>
      <c r="V356" s="54">
        <v>160.4066329103298</v>
      </c>
      <c r="W356" s="55">
        <v>302.960843875249</v>
      </c>
      <c r="X356" s="56">
        <v>30.226082406640046</v>
      </c>
      <c r="Y356" s="55">
        <v>340.4310726643896</v>
      </c>
    </row>
    <row r="357" spans="1:25" ht="15">
      <c r="A357" s="45">
        <v>2018</v>
      </c>
      <c r="B357" s="37">
        <v>5</v>
      </c>
      <c r="C357" s="37" t="s">
        <v>145</v>
      </c>
      <c r="D357" s="37" t="s">
        <v>149</v>
      </c>
      <c r="E357" s="37" t="s">
        <v>292</v>
      </c>
      <c r="F357" s="37" t="s">
        <v>147</v>
      </c>
      <c r="G357" s="38" t="s">
        <v>160</v>
      </c>
      <c r="H357" s="52">
        <v>13.733084273502048</v>
      </c>
      <c r="I357" s="53">
        <v>0</v>
      </c>
      <c r="J357" s="54">
        <v>13.733084273502048</v>
      </c>
      <c r="K357" s="52">
        <v>2.4324134018509374</v>
      </c>
      <c r="L357" s="53">
        <v>3.381382636589198</v>
      </c>
      <c r="M357" s="54">
        <v>5.8137960384401355</v>
      </c>
      <c r="N357" s="52">
        <v>2.003553779264139</v>
      </c>
      <c r="O357" s="53">
        <v>9.34122320200322</v>
      </c>
      <c r="P357" s="53">
        <v>1.9210667638067114</v>
      </c>
      <c r="Q357" s="53">
        <v>0.9336653514319101</v>
      </c>
      <c r="R357" s="53">
        <v>7.170315179147431</v>
      </c>
      <c r="S357" s="53">
        <v>5.062700519270423</v>
      </c>
      <c r="T357" s="53">
        <v>8.944088521300376</v>
      </c>
      <c r="U357" s="53">
        <v>1.486928152229924</v>
      </c>
      <c r="V357" s="54">
        <v>36.86354146845413</v>
      </c>
      <c r="W357" s="55">
        <v>56.41042178039632</v>
      </c>
      <c r="X357" s="56">
        <v>5.6211631133984366</v>
      </c>
      <c r="Y357" s="55">
        <v>63.31017153514832</v>
      </c>
    </row>
    <row r="358" spans="1:25" ht="15">
      <c r="A358" s="45">
        <v>2018</v>
      </c>
      <c r="B358" s="37">
        <v>5</v>
      </c>
      <c r="C358" s="37" t="s">
        <v>145</v>
      </c>
      <c r="D358" s="37" t="s">
        <v>149</v>
      </c>
      <c r="E358" s="37" t="s">
        <v>293</v>
      </c>
      <c r="F358" s="37" t="s">
        <v>147</v>
      </c>
      <c r="G358" s="38" t="s">
        <v>161</v>
      </c>
      <c r="H358" s="52">
        <v>44.81371309903759</v>
      </c>
      <c r="I358" s="53">
        <v>0</v>
      </c>
      <c r="J358" s="54">
        <v>44.81371309903759</v>
      </c>
      <c r="K358" s="52">
        <v>12.179809865382914</v>
      </c>
      <c r="L358" s="53">
        <v>4.9793702060958775</v>
      </c>
      <c r="M358" s="54">
        <v>17.159180071478794</v>
      </c>
      <c r="N358" s="52">
        <v>4.5413359969530225</v>
      </c>
      <c r="O358" s="53">
        <v>29.38068204274262</v>
      </c>
      <c r="P358" s="53">
        <v>5.872784835365345</v>
      </c>
      <c r="Q358" s="53">
        <v>4.529516999573589</v>
      </c>
      <c r="R358" s="53">
        <v>18.911547241119955</v>
      </c>
      <c r="S358" s="53">
        <v>13.957628908678904</v>
      </c>
      <c r="T358" s="53">
        <v>22.562498072589186</v>
      </c>
      <c r="U358" s="53">
        <v>4.4805249993422125</v>
      </c>
      <c r="V358" s="54">
        <v>104.23651909636482</v>
      </c>
      <c r="W358" s="55">
        <v>166.2094122668812</v>
      </c>
      <c r="X358" s="56">
        <v>16.57134155865683</v>
      </c>
      <c r="Y358" s="55">
        <v>186.64010815516372</v>
      </c>
    </row>
    <row r="359" spans="1:25" ht="15">
      <c r="A359" s="45">
        <v>2018</v>
      </c>
      <c r="B359" s="37">
        <v>5</v>
      </c>
      <c r="C359" s="37" t="s">
        <v>145</v>
      </c>
      <c r="D359" s="37" t="s">
        <v>155</v>
      </c>
      <c r="E359" s="37" t="s">
        <v>294</v>
      </c>
      <c r="F359" s="37" t="s">
        <v>147</v>
      </c>
      <c r="G359" s="38" t="s">
        <v>162</v>
      </c>
      <c r="H359" s="52">
        <v>53.43704821346326</v>
      </c>
      <c r="I359" s="53">
        <v>0</v>
      </c>
      <c r="J359" s="54">
        <v>53.43704821346326</v>
      </c>
      <c r="K359" s="52">
        <v>5.944397637757288</v>
      </c>
      <c r="L359" s="53">
        <v>11.308359215667327</v>
      </c>
      <c r="M359" s="54">
        <v>17.252756853424614</v>
      </c>
      <c r="N359" s="52">
        <v>16.95946277214691</v>
      </c>
      <c r="O359" s="53">
        <v>19.553819489076183</v>
      </c>
      <c r="P359" s="53">
        <v>4.334843774595067</v>
      </c>
      <c r="Q359" s="53">
        <v>2.700164960279338</v>
      </c>
      <c r="R359" s="53">
        <v>15.70378771159496</v>
      </c>
      <c r="S359" s="53">
        <v>13.415438196789873</v>
      </c>
      <c r="T359" s="53">
        <v>23.183935660042852</v>
      </c>
      <c r="U359" s="53">
        <v>4.375441492679824</v>
      </c>
      <c r="V359" s="54">
        <v>100.22689405720502</v>
      </c>
      <c r="W359" s="55">
        <v>170.91669912409287</v>
      </c>
      <c r="X359" s="56">
        <v>17.1110322618731</v>
      </c>
      <c r="Y359" s="55">
        <v>192.7185537501557</v>
      </c>
    </row>
    <row r="360" spans="1:25" ht="15">
      <c r="A360" s="45">
        <v>2018</v>
      </c>
      <c r="B360" s="37">
        <v>5</v>
      </c>
      <c r="C360" s="37" t="s">
        <v>145</v>
      </c>
      <c r="D360" s="37" t="s">
        <v>155</v>
      </c>
      <c r="E360" s="37" t="s">
        <v>295</v>
      </c>
      <c r="F360" s="37" t="s">
        <v>147</v>
      </c>
      <c r="G360" s="38" t="s">
        <v>163</v>
      </c>
      <c r="H360" s="52">
        <v>6.556336064211473</v>
      </c>
      <c r="I360" s="53">
        <v>6.371616619951278</v>
      </c>
      <c r="J360" s="54">
        <v>12.92795268416275</v>
      </c>
      <c r="K360" s="52">
        <v>19.261524670051084</v>
      </c>
      <c r="L360" s="53">
        <v>51.0339973628289</v>
      </c>
      <c r="M360" s="54">
        <v>70.29552203287999</v>
      </c>
      <c r="N360" s="52">
        <v>5.671912139508968</v>
      </c>
      <c r="O360" s="53">
        <v>39.14281546768121</v>
      </c>
      <c r="P360" s="53">
        <v>3.122219017882561</v>
      </c>
      <c r="Q360" s="53">
        <v>1.701727027761576</v>
      </c>
      <c r="R360" s="53">
        <v>11.933920732429916</v>
      </c>
      <c r="S360" s="53">
        <v>12.207155111445552</v>
      </c>
      <c r="T360" s="53">
        <v>14.51912008350202</v>
      </c>
      <c r="U360" s="53">
        <v>2.7730674423130584</v>
      </c>
      <c r="V360" s="54">
        <v>91.07193702252488</v>
      </c>
      <c r="W360" s="55">
        <v>174.29541173956764</v>
      </c>
      <c r="X360" s="56">
        <v>16.812189911863427</v>
      </c>
      <c r="Y360" s="55">
        <v>189.3527489319981</v>
      </c>
    </row>
    <row r="361" spans="1:25" ht="15">
      <c r="A361" s="45">
        <v>2018</v>
      </c>
      <c r="B361" s="37">
        <v>5</v>
      </c>
      <c r="C361" s="37" t="s">
        <v>145</v>
      </c>
      <c r="D361" s="37" t="s">
        <v>155</v>
      </c>
      <c r="E361" s="37" t="s">
        <v>296</v>
      </c>
      <c r="F361" s="37" t="s">
        <v>147</v>
      </c>
      <c r="G361" s="38" t="s">
        <v>164</v>
      </c>
      <c r="H361" s="52">
        <v>13.173709790609523</v>
      </c>
      <c r="I361" s="53">
        <v>0</v>
      </c>
      <c r="J361" s="54">
        <v>13.173709790609523</v>
      </c>
      <c r="K361" s="52">
        <v>12.480325528073664</v>
      </c>
      <c r="L361" s="53">
        <v>20.430775751134814</v>
      </c>
      <c r="M361" s="54">
        <v>32.91110127920848</v>
      </c>
      <c r="N361" s="52">
        <v>1.3182102642177087</v>
      </c>
      <c r="O361" s="53">
        <v>6.530203431373244</v>
      </c>
      <c r="P361" s="53">
        <v>2.3145426688543074</v>
      </c>
      <c r="Q361" s="53">
        <v>1.0786711901409836</v>
      </c>
      <c r="R361" s="53">
        <v>10.16217074875518</v>
      </c>
      <c r="S361" s="53">
        <v>6.560233601709081</v>
      </c>
      <c r="T361" s="53">
        <v>12.57768201386466</v>
      </c>
      <c r="U361" s="53">
        <v>1.840885164637812</v>
      </c>
      <c r="V361" s="54">
        <v>42.382599083552975</v>
      </c>
      <c r="W361" s="55">
        <v>88.46741015337098</v>
      </c>
      <c r="X361" s="56">
        <v>8.51179576737817</v>
      </c>
      <c r="Y361" s="55">
        <v>95.86686674442258</v>
      </c>
    </row>
    <row r="362" spans="1:25" ht="15">
      <c r="A362" s="45">
        <v>2018</v>
      </c>
      <c r="B362" s="37">
        <v>5</v>
      </c>
      <c r="C362" s="37" t="s">
        <v>145</v>
      </c>
      <c r="D362" s="37" t="s">
        <v>155</v>
      </c>
      <c r="E362" s="37" t="s">
        <v>297</v>
      </c>
      <c r="F362" s="37" t="s">
        <v>147</v>
      </c>
      <c r="G362" s="38" t="s">
        <v>165</v>
      </c>
      <c r="H362" s="52">
        <v>0.9592440146774974</v>
      </c>
      <c r="I362" s="53">
        <v>0</v>
      </c>
      <c r="J362" s="54">
        <v>0.9592440146774974</v>
      </c>
      <c r="K362" s="52">
        <v>0.8308694629125086</v>
      </c>
      <c r="L362" s="53">
        <v>6.834856959858787</v>
      </c>
      <c r="M362" s="54">
        <v>7.6657264227712965</v>
      </c>
      <c r="N362" s="52">
        <v>2.040836623433575</v>
      </c>
      <c r="O362" s="53">
        <v>6.9438938539265305</v>
      </c>
      <c r="P362" s="53">
        <v>3.4803091033644438</v>
      </c>
      <c r="Q362" s="53">
        <v>1.6121854302400973</v>
      </c>
      <c r="R362" s="53">
        <v>9.618062875956795</v>
      </c>
      <c r="S362" s="53">
        <v>8.0050399000902</v>
      </c>
      <c r="T362" s="53">
        <v>19.857735273383284</v>
      </c>
      <c r="U362" s="53">
        <v>2.5628232005943055</v>
      </c>
      <c r="V362" s="54">
        <v>54.12088626098924</v>
      </c>
      <c r="W362" s="55">
        <v>62.74585669843803</v>
      </c>
      <c r="X362" s="56">
        <v>6.176493309740607</v>
      </c>
      <c r="Y362" s="55">
        <v>69.56475003416021</v>
      </c>
    </row>
    <row r="363" spans="1:25" ht="15">
      <c r="A363" s="45">
        <v>2018</v>
      </c>
      <c r="B363" s="37">
        <v>5</v>
      </c>
      <c r="C363" s="37" t="s">
        <v>145</v>
      </c>
      <c r="D363" s="37" t="s">
        <v>153</v>
      </c>
      <c r="E363" s="37" t="s">
        <v>298</v>
      </c>
      <c r="F363" s="37" t="s">
        <v>147</v>
      </c>
      <c r="G363" s="38" t="s">
        <v>166</v>
      </c>
      <c r="H363" s="52">
        <v>69.00205462386226</v>
      </c>
      <c r="I363" s="53">
        <v>0</v>
      </c>
      <c r="J363" s="54">
        <v>69.00205462386226</v>
      </c>
      <c r="K363" s="52">
        <v>6.9434541632701405</v>
      </c>
      <c r="L363" s="53">
        <v>12.556959333520515</v>
      </c>
      <c r="M363" s="54">
        <v>19.500413496790657</v>
      </c>
      <c r="N363" s="52">
        <v>14.814564441945121</v>
      </c>
      <c r="O363" s="53">
        <v>25.877748803848817</v>
      </c>
      <c r="P363" s="53">
        <v>5.483532056711779</v>
      </c>
      <c r="Q363" s="53">
        <v>3.2184395041065743</v>
      </c>
      <c r="R363" s="53">
        <v>16.22231215096368</v>
      </c>
      <c r="S363" s="53">
        <v>14.90961936043314</v>
      </c>
      <c r="T363" s="53">
        <v>26.14130442064344</v>
      </c>
      <c r="U363" s="53">
        <v>4.825432522774267</v>
      </c>
      <c r="V363" s="54">
        <v>111.49295326142682</v>
      </c>
      <c r="W363" s="55">
        <v>199.9954213820797</v>
      </c>
      <c r="X363" s="56">
        <v>20.04178413711474</v>
      </c>
      <c r="Y363" s="55">
        <v>225.72710132297385</v>
      </c>
    </row>
    <row r="364" spans="1:25" ht="15">
      <c r="A364" s="45">
        <v>2018</v>
      </c>
      <c r="B364" s="37">
        <v>5</v>
      </c>
      <c r="C364" s="37" t="s">
        <v>145</v>
      </c>
      <c r="D364" s="37" t="s">
        <v>155</v>
      </c>
      <c r="E364" s="37" t="s">
        <v>299</v>
      </c>
      <c r="F364" s="37" t="s">
        <v>147</v>
      </c>
      <c r="G364" s="38" t="s">
        <v>167</v>
      </c>
      <c r="H364" s="52">
        <v>63.34487600599943</v>
      </c>
      <c r="I364" s="53">
        <v>0</v>
      </c>
      <c r="J364" s="54">
        <v>63.34487600599943</v>
      </c>
      <c r="K364" s="52">
        <v>12.775363980714342</v>
      </c>
      <c r="L364" s="53">
        <v>12.700679349255998</v>
      </c>
      <c r="M364" s="54">
        <v>25.476043329970338</v>
      </c>
      <c r="N364" s="52">
        <v>7.576543568402188</v>
      </c>
      <c r="O364" s="53">
        <v>44.231217127012556</v>
      </c>
      <c r="P364" s="53">
        <v>10.18651078383701</v>
      </c>
      <c r="Q364" s="53">
        <v>6.4947907157628295</v>
      </c>
      <c r="R364" s="53">
        <v>39.411060053715424</v>
      </c>
      <c r="S364" s="53">
        <v>20.802019671891173</v>
      </c>
      <c r="T364" s="53">
        <v>30.675810942235945</v>
      </c>
      <c r="U364" s="53">
        <v>7.9983359063695625</v>
      </c>
      <c r="V364" s="54">
        <v>167.3762887692267</v>
      </c>
      <c r="W364" s="55">
        <v>256.19720810519647</v>
      </c>
      <c r="X364" s="56">
        <v>25.494804584533185</v>
      </c>
      <c r="Y364" s="55">
        <v>287.14350036520926</v>
      </c>
    </row>
    <row r="365" spans="1:25" ht="15">
      <c r="A365" s="45">
        <v>2018</v>
      </c>
      <c r="B365" s="37">
        <v>5</v>
      </c>
      <c r="C365" s="37" t="s">
        <v>145</v>
      </c>
      <c r="D365" s="37" t="s">
        <v>155</v>
      </c>
      <c r="E365" s="37" t="s">
        <v>300</v>
      </c>
      <c r="F365" s="37" t="s">
        <v>147</v>
      </c>
      <c r="G365" s="38" t="s">
        <v>168</v>
      </c>
      <c r="H365" s="52">
        <v>63.29792031572507</v>
      </c>
      <c r="I365" s="53">
        <v>0</v>
      </c>
      <c r="J365" s="54">
        <v>63.29792031572507</v>
      </c>
      <c r="K365" s="52">
        <v>4.73629929016622</v>
      </c>
      <c r="L365" s="53">
        <v>26.85250531722159</v>
      </c>
      <c r="M365" s="54">
        <v>31.588804607387807</v>
      </c>
      <c r="N365" s="52">
        <v>5.083313268366421</v>
      </c>
      <c r="O365" s="53">
        <v>20.644598520206642</v>
      </c>
      <c r="P365" s="53">
        <v>6.023102940794285</v>
      </c>
      <c r="Q365" s="53">
        <v>3.4285422215502703</v>
      </c>
      <c r="R365" s="53">
        <v>24.24908331838179</v>
      </c>
      <c r="S365" s="53">
        <v>13.901525340550824</v>
      </c>
      <c r="T365" s="53">
        <v>25.587114602954575</v>
      </c>
      <c r="U365" s="53">
        <v>4.978913325721434</v>
      </c>
      <c r="V365" s="54">
        <v>103.89619353852623</v>
      </c>
      <c r="W365" s="55">
        <v>198.7829184616391</v>
      </c>
      <c r="X365" s="56">
        <v>19.67983816922994</v>
      </c>
      <c r="Y365" s="55">
        <v>221.65057112916526</v>
      </c>
    </row>
    <row r="366" spans="1:25" ht="15">
      <c r="A366" s="45">
        <v>2018</v>
      </c>
      <c r="B366" s="37">
        <v>5</v>
      </c>
      <c r="C366" s="37" t="s">
        <v>145</v>
      </c>
      <c r="D366" s="37" t="s">
        <v>155</v>
      </c>
      <c r="E366" s="37" t="s">
        <v>301</v>
      </c>
      <c r="F366" s="37" t="s">
        <v>147</v>
      </c>
      <c r="G366" s="38" t="s">
        <v>169</v>
      </c>
      <c r="H366" s="52">
        <v>37.79939228985943</v>
      </c>
      <c r="I366" s="53">
        <v>0</v>
      </c>
      <c r="J366" s="54">
        <v>37.79939228985943</v>
      </c>
      <c r="K366" s="52">
        <v>4.233795968453894</v>
      </c>
      <c r="L366" s="53">
        <v>5.218311205134903</v>
      </c>
      <c r="M366" s="54">
        <v>9.452107173588796</v>
      </c>
      <c r="N366" s="52">
        <v>3.183094996607351</v>
      </c>
      <c r="O366" s="53">
        <v>8.787859471981692</v>
      </c>
      <c r="P366" s="53">
        <v>2.474699168892273</v>
      </c>
      <c r="Q366" s="53">
        <v>1.6490299746414632</v>
      </c>
      <c r="R366" s="53">
        <v>10.058335373599276</v>
      </c>
      <c r="S366" s="53">
        <v>7.769311237395003</v>
      </c>
      <c r="T366" s="53">
        <v>14.460372263033902</v>
      </c>
      <c r="U366" s="53">
        <v>2.0467576747205882</v>
      </c>
      <c r="V366" s="54">
        <v>50.42946016087155</v>
      </c>
      <c r="W366" s="55">
        <v>97.68095962431977</v>
      </c>
      <c r="X366" s="56">
        <v>9.764212380171953</v>
      </c>
      <c r="Y366" s="55">
        <v>109.97261482007931</v>
      </c>
    </row>
    <row r="367" spans="1:25" ht="15">
      <c r="A367" s="45">
        <v>2018</v>
      </c>
      <c r="B367" s="37">
        <v>5</v>
      </c>
      <c r="C367" s="37" t="s">
        <v>145</v>
      </c>
      <c r="D367" s="37" t="s">
        <v>146</v>
      </c>
      <c r="E367" s="37" t="s">
        <v>302</v>
      </c>
      <c r="F367" s="37" t="s">
        <v>147</v>
      </c>
      <c r="G367" s="38" t="s">
        <v>170</v>
      </c>
      <c r="H367" s="52">
        <v>23.0017704033451</v>
      </c>
      <c r="I367" s="53">
        <v>1.4228781956343453</v>
      </c>
      <c r="J367" s="54">
        <v>24.424648598979445</v>
      </c>
      <c r="K367" s="52">
        <v>3.6363777864228863</v>
      </c>
      <c r="L367" s="53">
        <v>6.007505347264747</v>
      </c>
      <c r="M367" s="54">
        <v>9.643883133687634</v>
      </c>
      <c r="N367" s="52">
        <v>3.5694794241814254</v>
      </c>
      <c r="O367" s="53">
        <v>16.358020688799527</v>
      </c>
      <c r="P367" s="53">
        <v>3.7650908587398484</v>
      </c>
      <c r="Q367" s="53">
        <v>1.4820815229112811</v>
      </c>
      <c r="R367" s="53">
        <v>16.414834102077094</v>
      </c>
      <c r="S367" s="53">
        <v>9.727150690795234</v>
      </c>
      <c r="T367" s="53">
        <v>16.6789002355821</v>
      </c>
      <c r="U367" s="53">
        <v>3.403582616220107</v>
      </c>
      <c r="V367" s="54">
        <v>71.39914013930661</v>
      </c>
      <c r="W367" s="55">
        <v>105.46767187197369</v>
      </c>
      <c r="X367" s="56">
        <v>10.505742834177576</v>
      </c>
      <c r="Y367" s="55">
        <v>118.32433249478184</v>
      </c>
    </row>
    <row r="368" spans="1:25" ht="15">
      <c r="A368" s="45">
        <v>2018</v>
      </c>
      <c r="B368" s="37">
        <v>5</v>
      </c>
      <c r="C368" s="37" t="s">
        <v>145</v>
      </c>
      <c r="D368" s="37" t="s">
        <v>153</v>
      </c>
      <c r="E368" s="37" t="s">
        <v>303</v>
      </c>
      <c r="F368" s="37" t="s">
        <v>147</v>
      </c>
      <c r="G368" s="38" t="s">
        <v>171</v>
      </c>
      <c r="H368" s="52">
        <v>202.91419141257305</v>
      </c>
      <c r="I368" s="53">
        <v>0</v>
      </c>
      <c r="J368" s="54">
        <v>202.91419141257305</v>
      </c>
      <c r="K368" s="52">
        <v>24.07447719095945</v>
      </c>
      <c r="L368" s="53">
        <v>26.27007238149802</v>
      </c>
      <c r="M368" s="54">
        <v>50.34454957245747</v>
      </c>
      <c r="N368" s="52">
        <v>8.557172000637852</v>
      </c>
      <c r="O368" s="53">
        <v>39.05828006444091</v>
      </c>
      <c r="P368" s="53">
        <v>11.009427669947966</v>
      </c>
      <c r="Q368" s="53">
        <v>8.342757794363477</v>
      </c>
      <c r="R368" s="53">
        <v>37.154817755239755</v>
      </c>
      <c r="S368" s="53">
        <v>28.651635221959282</v>
      </c>
      <c r="T368" s="53">
        <v>54.826372211030815</v>
      </c>
      <c r="U368" s="53">
        <v>8.056945811247397</v>
      </c>
      <c r="V368" s="54">
        <v>195.65740852886745</v>
      </c>
      <c r="W368" s="55">
        <v>448.91614951389795</v>
      </c>
      <c r="X368" s="56">
        <v>44.88070966207803</v>
      </c>
      <c r="Y368" s="55">
        <v>505.48359773476363</v>
      </c>
    </row>
    <row r="369" spans="1:25" ht="15">
      <c r="A369" s="45">
        <v>2018</v>
      </c>
      <c r="B369" s="37">
        <v>5</v>
      </c>
      <c r="C369" s="37" t="s">
        <v>145</v>
      </c>
      <c r="D369" s="37" t="s">
        <v>155</v>
      </c>
      <c r="E369" s="37" t="s">
        <v>304</v>
      </c>
      <c r="F369" s="37" t="s">
        <v>147</v>
      </c>
      <c r="G369" s="38" t="s">
        <v>172</v>
      </c>
      <c r="H369" s="52">
        <v>78.41716871621516</v>
      </c>
      <c r="I369" s="53">
        <v>4.848073581590138</v>
      </c>
      <c r="J369" s="54">
        <v>83.2652422978053</v>
      </c>
      <c r="K369" s="52">
        <v>1.2442221754745646</v>
      </c>
      <c r="L369" s="53">
        <v>12.845657119474005</v>
      </c>
      <c r="M369" s="54">
        <v>14.08987929494857</v>
      </c>
      <c r="N369" s="52">
        <v>2.206922360639979</v>
      </c>
      <c r="O369" s="53">
        <v>8.694871187604578</v>
      </c>
      <c r="P369" s="53">
        <v>2.895715467592129</v>
      </c>
      <c r="Q369" s="53">
        <v>1.4016581642858077</v>
      </c>
      <c r="R369" s="53">
        <v>11.83018837644895</v>
      </c>
      <c r="S369" s="53">
        <v>7.5707476850126145</v>
      </c>
      <c r="T369" s="53">
        <v>10.855423298578033</v>
      </c>
      <c r="U369" s="53">
        <v>2.6397719553629706</v>
      </c>
      <c r="V369" s="54">
        <v>48.09529849552506</v>
      </c>
      <c r="W369" s="55">
        <v>145.45042008827892</v>
      </c>
      <c r="X369" s="56">
        <v>14.609697699897335</v>
      </c>
      <c r="Y369" s="55">
        <v>164.54648383888733</v>
      </c>
    </row>
    <row r="370" spans="1:25" ht="15">
      <c r="A370" s="45">
        <v>2018</v>
      </c>
      <c r="B370" s="37">
        <v>5</v>
      </c>
      <c r="C370" s="37" t="s">
        <v>145</v>
      </c>
      <c r="D370" s="37" t="s">
        <v>146</v>
      </c>
      <c r="E370" s="37" t="s">
        <v>305</v>
      </c>
      <c r="F370" s="37" t="s">
        <v>147</v>
      </c>
      <c r="G370" s="38" t="s">
        <v>173</v>
      </c>
      <c r="H370" s="52">
        <v>41.45792458496431</v>
      </c>
      <c r="I370" s="53">
        <v>0</v>
      </c>
      <c r="J370" s="54">
        <v>41.45792458496431</v>
      </c>
      <c r="K370" s="52">
        <v>5.2941376937265225</v>
      </c>
      <c r="L370" s="53">
        <v>14.003588325593304</v>
      </c>
      <c r="M370" s="54">
        <v>19.297726019319825</v>
      </c>
      <c r="N370" s="52">
        <v>5.314434631666338</v>
      </c>
      <c r="O370" s="53">
        <v>22.22660298366629</v>
      </c>
      <c r="P370" s="53">
        <v>4.710963646371839</v>
      </c>
      <c r="Q370" s="53">
        <v>2.20130635952912</v>
      </c>
      <c r="R370" s="53">
        <v>21.619270492896597</v>
      </c>
      <c r="S370" s="53">
        <v>13.882388903486035</v>
      </c>
      <c r="T370" s="53">
        <v>24.596267306676793</v>
      </c>
      <c r="U370" s="53">
        <v>4.480755910314082</v>
      </c>
      <c r="V370" s="54">
        <v>99.0319902346071</v>
      </c>
      <c r="W370" s="55">
        <v>159.78764083889124</v>
      </c>
      <c r="X370" s="56">
        <v>15.879333949908434</v>
      </c>
      <c r="Y370" s="55">
        <v>178.84614862212163</v>
      </c>
    </row>
    <row r="371" spans="1:25" ht="15">
      <c r="A371" s="45">
        <v>2018</v>
      </c>
      <c r="B371" s="37">
        <v>5</v>
      </c>
      <c r="C371" s="37" t="s">
        <v>174</v>
      </c>
      <c r="D371" s="37" t="s">
        <v>175</v>
      </c>
      <c r="E371" s="37" t="s">
        <v>306</v>
      </c>
      <c r="F371" s="37" t="s">
        <v>176</v>
      </c>
      <c r="G371" s="38" t="s">
        <v>177</v>
      </c>
      <c r="H371" s="52">
        <v>492.3207065761309</v>
      </c>
      <c r="I371" s="53">
        <v>19.411810772832297</v>
      </c>
      <c r="J371" s="54">
        <v>511.73251734896314</v>
      </c>
      <c r="K371" s="52">
        <v>105.48498279464651</v>
      </c>
      <c r="L371" s="53">
        <v>166.1999968860003</v>
      </c>
      <c r="M371" s="54">
        <v>271.6849796806468</v>
      </c>
      <c r="N371" s="52">
        <v>70.94709666519016</v>
      </c>
      <c r="O371" s="53">
        <v>461.2277558912946</v>
      </c>
      <c r="P371" s="53">
        <v>53.87464130800768</v>
      </c>
      <c r="Q371" s="53">
        <v>66.854051510901</v>
      </c>
      <c r="R371" s="53">
        <v>132.38905411072133</v>
      </c>
      <c r="S371" s="53">
        <v>172.59873753944817</v>
      </c>
      <c r="T371" s="53">
        <v>241.98632947014815</v>
      </c>
      <c r="U371" s="53">
        <v>45.16489332896584</v>
      </c>
      <c r="V371" s="54">
        <v>1245.042559824677</v>
      </c>
      <c r="W371" s="55">
        <v>2028.460056854287</v>
      </c>
      <c r="X371" s="56">
        <v>202.1619027308092</v>
      </c>
      <c r="Y371" s="55">
        <v>2276.913999252237</v>
      </c>
    </row>
    <row r="372" spans="1:25" ht="15">
      <c r="A372" s="45">
        <v>2018</v>
      </c>
      <c r="B372" s="37">
        <v>5</v>
      </c>
      <c r="C372" s="37" t="s">
        <v>174</v>
      </c>
      <c r="D372" s="37" t="s">
        <v>178</v>
      </c>
      <c r="E372" s="37" t="s">
        <v>307</v>
      </c>
      <c r="F372" s="37" t="s">
        <v>176</v>
      </c>
      <c r="G372" s="38" t="s">
        <v>179</v>
      </c>
      <c r="H372" s="52">
        <v>51.1740512925134</v>
      </c>
      <c r="I372" s="53">
        <v>0</v>
      </c>
      <c r="J372" s="54">
        <v>51.1740512925134</v>
      </c>
      <c r="K372" s="52">
        <v>4.478832885742405</v>
      </c>
      <c r="L372" s="53">
        <v>19.638665041861717</v>
      </c>
      <c r="M372" s="54">
        <v>24.117497927604123</v>
      </c>
      <c r="N372" s="52">
        <v>7.940686818932486</v>
      </c>
      <c r="O372" s="53">
        <v>41.477550791602816</v>
      </c>
      <c r="P372" s="53">
        <v>11.07650251734581</v>
      </c>
      <c r="Q372" s="53">
        <v>5.609739265516986</v>
      </c>
      <c r="R372" s="53">
        <v>22.45053198865426</v>
      </c>
      <c r="S372" s="53">
        <v>23.432045598292984</v>
      </c>
      <c r="T372" s="53">
        <v>53.879171170301454</v>
      </c>
      <c r="U372" s="53">
        <v>6.228161680101641</v>
      </c>
      <c r="V372" s="54">
        <v>172.09438983074844</v>
      </c>
      <c r="W372" s="55">
        <v>247.38593905086594</v>
      </c>
      <c r="X372" s="56">
        <v>24.663886035669634</v>
      </c>
      <c r="Y372" s="55">
        <v>277.7850044982135</v>
      </c>
    </row>
    <row r="373" spans="1:25" ht="15">
      <c r="A373" s="45">
        <v>2018</v>
      </c>
      <c r="B373" s="37">
        <v>5</v>
      </c>
      <c r="C373" s="37" t="s">
        <v>174</v>
      </c>
      <c r="D373" s="37" t="s">
        <v>175</v>
      </c>
      <c r="E373" s="37" t="s">
        <v>308</v>
      </c>
      <c r="F373" s="37" t="s">
        <v>176</v>
      </c>
      <c r="G373" s="38" t="s">
        <v>180</v>
      </c>
      <c r="H373" s="52">
        <v>494.8720421287208</v>
      </c>
      <c r="I373" s="53">
        <v>0</v>
      </c>
      <c r="J373" s="54">
        <v>494.8720421287208</v>
      </c>
      <c r="K373" s="52">
        <v>37.18747416438996</v>
      </c>
      <c r="L373" s="53">
        <v>51.85750464469669</v>
      </c>
      <c r="M373" s="54">
        <v>89.04497880908664</v>
      </c>
      <c r="N373" s="52">
        <v>22.194513646167675</v>
      </c>
      <c r="O373" s="53">
        <v>111.32773986605332</v>
      </c>
      <c r="P373" s="53">
        <v>19.188855926430673</v>
      </c>
      <c r="Q373" s="53">
        <v>13.41770203190932</v>
      </c>
      <c r="R373" s="53">
        <v>47.02304681078799</v>
      </c>
      <c r="S373" s="53">
        <v>48.41960927261292</v>
      </c>
      <c r="T373" s="53">
        <v>60.36177252427004</v>
      </c>
      <c r="U373" s="53">
        <v>12.973880996634223</v>
      </c>
      <c r="V373" s="54">
        <v>334.9071210748662</v>
      </c>
      <c r="W373" s="55">
        <v>918.8241420126737</v>
      </c>
      <c r="X373" s="56">
        <v>92.46110180844312</v>
      </c>
      <c r="Y373" s="55">
        <v>1041.3732864719668</v>
      </c>
    </row>
    <row r="374" spans="1:25" ht="15">
      <c r="A374" s="45">
        <v>2018</v>
      </c>
      <c r="B374" s="37">
        <v>5</v>
      </c>
      <c r="C374" s="37" t="s">
        <v>174</v>
      </c>
      <c r="D374" s="37" t="s">
        <v>175</v>
      </c>
      <c r="E374" s="37" t="s">
        <v>309</v>
      </c>
      <c r="F374" s="37" t="s">
        <v>176</v>
      </c>
      <c r="G374" s="38" t="s">
        <v>181</v>
      </c>
      <c r="H374" s="52">
        <v>274.3395148490768</v>
      </c>
      <c r="I374" s="53">
        <v>0</v>
      </c>
      <c r="J374" s="54">
        <v>274.3395148490768</v>
      </c>
      <c r="K374" s="52">
        <v>15.715421167853995</v>
      </c>
      <c r="L374" s="53">
        <v>58.56540510565501</v>
      </c>
      <c r="M374" s="54">
        <v>74.280826273509</v>
      </c>
      <c r="N374" s="52">
        <v>25.24918685342</v>
      </c>
      <c r="O374" s="53">
        <v>122.27088290363275</v>
      </c>
      <c r="P374" s="53">
        <v>22.765739735922658</v>
      </c>
      <c r="Q374" s="53">
        <v>20.902118179496437</v>
      </c>
      <c r="R374" s="53">
        <v>52.863771916386376</v>
      </c>
      <c r="S374" s="53">
        <v>55.17737503814568</v>
      </c>
      <c r="T374" s="53">
        <v>91.20606288229897</v>
      </c>
      <c r="U374" s="53">
        <v>19.044366510988425</v>
      </c>
      <c r="V374" s="54">
        <v>409.4795040202913</v>
      </c>
      <c r="W374" s="55">
        <v>758.099845142877</v>
      </c>
      <c r="X374" s="56">
        <v>75.89329581790736</v>
      </c>
      <c r="Y374" s="55">
        <v>854.7728943919559</v>
      </c>
    </row>
    <row r="375" spans="1:25" ht="15">
      <c r="A375" s="45">
        <v>2018</v>
      </c>
      <c r="B375" s="37">
        <v>5</v>
      </c>
      <c r="C375" s="37" t="s">
        <v>174</v>
      </c>
      <c r="D375" s="37" t="s">
        <v>182</v>
      </c>
      <c r="E375" s="37" t="s">
        <v>310</v>
      </c>
      <c r="F375" s="37" t="s">
        <v>176</v>
      </c>
      <c r="G375" s="38" t="s">
        <v>183</v>
      </c>
      <c r="H375" s="52">
        <v>1.3153929192255356</v>
      </c>
      <c r="I375" s="53">
        <v>0</v>
      </c>
      <c r="J375" s="54">
        <v>1.3153929192255356</v>
      </c>
      <c r="K375" s="52">
        <v>0.5391728305250907</v>
      </c>
      <c r="L375" s="53">
        <v>2.634952738544012</v>
      </c>
      <c r="M375" s="54">
        <v>3.1741255690691026</v>
      </c>
      <c r="N375" s="52">
        <v>1.3284699686307817</v>
      </c>
      <c r="O375" s="53">
        <v>2.524915535570572</v>
      </c>
      <c r="P375" s="53">
        <v>1.873181868559066</v>
      </c>
      <c r="Q375" s="53">
        <v>0.6138946082687486</v>
      </c>
      <c r="R375" s="53">
        <v>2.8338975612760766</v>
      </c>
      <c r="S375" s="53">
        <v>4.767409654339266</v>
      </c>
      <c r="T375" s="53">
        <v>14.220691333207109</v>
      </c>
      <c r="U375" s="53">
        <v>1.0884119145359596</v>
      </c>
      <c r="V375" s="54">
        <v>29.250872444387582</v>
      </c>
      <c r="W375" s="55">
        <v>33.740390932682224</v>
      </c>
      <c r="X375" s="56">
        <v>3.343587878454005</v>
      </c>
      <c r="Y375" s="55">
        <v>37.65823795745093</v>
      </c>
    </row>
    <row r="376" spans="1:25" ht="15">
      <c r="A376" s="45">
        <v>2018</v>
      </c>
      <c r="B376" s="37">
        <v>5</v>
      </c>
      <c r="C376" s="37" t="s">
        <v>174</v>
      </c>
      <c r="D376" s="37" t="s">
        <v>175</v>
      </c>
      <c r="E376" s="37" t="s">
        <v>311</v>
      </c>
      <c r="F376" s="37" t="s">
        <v>176</v>
      </c>
      <c r="G376" s="38" t="s">
        <v>184</v>
      </c>
      <c r="H376" s="52">
        <v>42.98390439507444</v>
      </c>
      <c r="I376" s="53">
        <v>22.157145341217035</v>
      </c>
      <c r="J376" s="54">
        <v>65.14104973629148</v>
      </c>
      <c r="K376" s="52">
        <v>2.1177980834101637</v>
      </c>
      <c r="L376" s="53">
        <v>13.995532936420535</v>
      </c>
      <c r="M376" s="54">
        <v>16.1133310198307</v>
      </c>
      <c r="N376" s="52">
        <v>7.014639382183949</v>
      </c>
      <c r="O376" s="53">
        <v>22.983625762453585</v>
      </c>
      <c r="P376" s="53">
        <v>4.653517246168928</v>
      </c>
      <c r="Q376" s="53">
        <v>3.0347191219270564</v>
      </c>
      <c r="R376" s="53">
        <v>10.295622762729588</v>
      </c>
      <c r="S376" s="53">
        <v>16.3770973482572</v>
      </c>
      <c r="T376" s="53">
        <v>36.833003280983064</v>
      </c>
      <c r="U376" s="53">
        <v>3.036906185769064</v>
      </c>
      <c r="V376" s="54">
        <v>104.22913109047244</v>
      </c>
      <c r="W376" s="55">
        <v>185.4835118465946</v>
      </c>
      <c r="X376" s="56">
        <v>18.647461426165332</v>
      </c>
      <c r="Y376" s="55">
        <v>210.02308881419583</v>
      </c>
    </row>
    <row r="377" spans="1:25" ht="15">
      <c r="A377" s="45">
        <v>2018</v>
      </c>
      <c r="B377" s="37">
        <v>5</v>
      </c>
      <c r="C377" s="37" t="s">
        <v>174</v>
      </c>
      <c r="D377" s="37" t="s">
        <v>178</v>
      </c>
      <c r="E377" s="37" t="s">
        <v>312</v>
      </c>
      <c r="F377" s="37" t="s">
        <v>176</v>
      </c>
      <c r="G377" s="38" t="s">
        <v>185</v>
      </c>
      <c r="H377" s="52">
        <v>82.19646490813162</v>
      </c>
      <c r="I377" s="53">
        <v>0</v>
      </c>
      <c r="J377" s="54">
        <v>82.19646490813162</v>
      </c>
      <c r="K377" s="52">
        <v>8.47222811644553</v>
      </c>
      <c r="L377" s="53">
        <v>31.816923315586358</v>
      </c>
      <c r="M377" s="54">
        <v>40.289151432031886</v>
      </c>
      <c r="N377" s="52">
        <v>25.063691951483978</v>
      </c>
      <c r="O377" s="53">
        <v>76.71328940766946</v>
      </c>
      <c r="P377" s="53">
        <v>15.121407501496922</v>
      </c>
      <c r="Q377" s="53">
        <v>8.3618050144153</v>
      </c>
      <c r="R377" s="53">
        <v>31.08401972069558</v>
      </c>
      <c r="S377" s="53">
        <v>38.98147011601257</v>
      </c>
      <c r="T377" s="53">
        <v>85.29404786585138</v>
      </c>
      <c r="U377" s="53">
        <v>9.041437389655336</v>
      </c>
      <c r="V377" s="54">
        <v>289.66116896728056</v>
      </c>
      <c r="W377" s="55">
        <v>412.146785307444</v>
      </c>
      <c r="X377" s="56">
        <v>41.194298961442705</v>
      </c>
      <c r="Y377" s="55">
        <v>463.9641319049695</v>
      </c>
    </row>
    <row r="378" spans="1:25" ht="15">
      <c r="A378" s="45">
        <v>2018</v>
      </c>
      <c r="B378" s="37">
        <v>5</v>
      </c>
      <c r="C378" s="37" t="s">
        <v>174</v>
      </c>
      <c r="D378" s="37" t="s">
        <v>178</v>
      </c>
      <c r="E378" s="37" t="s">
        <v>313</v>
      </c>
      <c r="F378" s="37" t="s">
        <v>176</v>
      </c>
      <c r="G378" s="38" t="s">
        <v>186</v>
      </c>
      <c r="H378" s="52">
        <v>43.1611878635069</v>
      </c>
      <c r="I378" s="53">
        <v>0</v>
      </c>
      <c r="J378" s="54">
        <v>43.1611878635069</v>
      </c>
      <c r="K378" s="52">
        <v>3.225750691955076</v>
      </c>
      <c r="L378" s="53">
        <v>13.599038168438746</v>
      </c>
      <c r="M378" s="54">
        <v>16.824788860393824</v>
      </c>
      <c r="N378" s="52">
        <v>8.433916996389856</v>
      </c>
      <c r="O378" s="53">
        <v>23.747594655142603</v>
      </c>
      <c r="P378" s="53">
        <v>7.287893273436661</v>
      </c>
      <c r="Q378" s="53">
        <v>3.269671983595444</v>
      </c>
      <c r="R378" s="53">
        <v>13.902339972345569</v>
      </c>
      <c r="S378" s="53">
        <v>15.35569123226168</v>
      </c>
      <c r="T378" s="53">
        <v>39.093557498643456</v>
      </c>
      <c r="U378" s="53">
        <v>3.803612192498542</v>
      </c>
      <c r="V378" s="54">
        <v>114.89427780431382</v>
      </c>
      <c r="W378" s="55">
        <v>174.88025452821455</v>
      </c>
      <c r="X378" s="56">
        <v>17.468013533791876</v>
      </c>
      <c r="Y378" s="55">
        <v>196.73916390531141</v>
      </c>
    </row>
    <row r="379" spans="1:25" ht="15">
      <c r="A379" s="45">
        <v>2018</v>
      </c>
      <c r="B379" s="37">
        <v>5</v>
      </c>
      <c r="C379" s="37" t="s">
        <v>174</v>
      </c>
      <c r="D379" s="37" t="s">
        <v>178</v>
      </c>
      <c r="E379" s="37" t="s">
        <v>314</v>
      </c>
      <c r="F379" s="37" t="s">
        <v>176</v>
      </c>
      <c r="G379" s="38" t="s">
        <v>187</v>
      </c>
      <c r="H379" s="52">
        <v>38.14836174994976</v>
      </c>
      <c r="I379" s="53">
        <v>0</v>
      </c>
      <c r="J379" s="54">
        <v>38.14836174994976</v>
      </c>
      <c r="K379" s="52">
        <v>3.86470578262081</v>
      </c>
      <c r="L379" s="53">
        <v>18.16243016325354</v>
      </c>
      <c r="M379" s="54">
        <v>22.02713594587435</v>
      </c>
      <c r="N379" s="52">
        <v>8.653679208159833</v>
      </c>
      <c r="O379" s="53">
        <v>42.12341712235522</v>
      </c>
      <c r="P379" s="53">
        <v>9.753424403658276</v>
      </c>
      <c r="Q379" s="53">
        <v>4.520956680169257</v>
      </c>
      <c r="R379" s="53">
        <v>17.339956762377593</v>
      </c>
      <c r="S379" s="53">
        <v>23.999295513395893</v>
      </c>
      <c r="T379" s="53">
        <v>58.053853528372386</v>
      </c>
      <c r="U379" s="53">
        <v>4.6369671415176565</v>
      </c>
      <c r="V379" s="54">
        <v>169.0815503600061</v>
      </c>
      <c r="W379" s="55">
        <v>229.25704805583018</v>
      </c>
      <c r="X379" s="56">
        <v>22.8767772321408</v>
      </c>
      <c r="Y379" s="55">
        <v>257.6571070184208</v>
      </c>
    </row>
    <row r="380" spans="1:25" ht="15">
      <c r="A380" s="45">
        <v>2018</v>
      </c>
      <c r="B380" s="37">
        <v>5</v>
      </c>
      <c r="C380" s="37" t="s">
        <v>174</v>
      </c>
      <c r="D380" s="37" t="s">
        <v>175</v>
      </c>
      <c r="E380" s="37" t="s">
        <v>315</v>
      </c>
      <c r="F380" s="37" t="s">
        <v>176</v>
      </c>
      <c r="G380" s="38" t="s">
        <v>188</v>
      </c>
      <c r="H380" s="52">
        <v>603.3465583920895</v>
      </c>
      <c r="I380" s="53">
        <v>22.997808224045936</v>
      </c>
      <c r="J380" s="54">
        <v>626.3443666161354</v>
      </c>
      <c r="K380" s="52">
        <v>29.755323218263285</v>
      </c>
      <c r="L380" s="53">
        <v>157.4550068942201</v>
      </c>
      <c r="M380" s="54">
        <v>187.2103301124834</v>
      </c>
      <c r="N380" s="52">
        <v>53.86157662075212</v>
      </c>
      <c r="O380" s="53">
        <v>293.5771480913041</v>
      </c>
      <c r="P380" s="53">
        <v>52.52300161541017</v>
      </c>
      <c r="Q380" s="53">
        <v>34.01006354186231</v>
      </c>
      <c r="R380" s="53">
        <v>108.37515153715542</v>
      </c>
      <c r="S380" s="53">
        <v>160.99396325309021</v>
      </c>
      <c r="T380" s="53">
        <v>368.76710884428275</v>
      </c>
      <c r="U380" s="53">
        <v>31.69999312349092</v>
      </c>
      <c r="V380" s="54">
        <v>1103.808006627348</v>
      </c>
      <c r="W380" s="55">
        <v>1917.362703355967</v>
      </c>
      <c r="X380" s="56">
        <v>192.0629056385736</v>
      </c>
      <c r="Y380" s="55">
        <v>2163.1708160471635</v>
      </c>
    </row>
    <row r="381" spans="1:25" ht="15" thickBot="1">
      <c r="A381" s="57">
        <v>2018</v>
      </c>
      <c r="B381" s="40">
        <v>5</v>
      </c>
      <c r="C381" s="40" t="s">
        <v>174</v>
      </c>
      <c r="D381" s="40" t="s">
        <v>182</v>
      </c>
      <c r="E381" s="40" t="s">
        <v>316</v>
      </c>
      <c r="F381" s="40" t="s">
        <v>176</v>
      </c>
      <c r="G381" s="42" t="s">
        <v>189</v>
      </c>
      <c r="H381" s="58">
        <v>6.645889896873863</v>
      </c>
      <c r="I381" s="59">
        <v>0.2500517507458656</v>
      </c>
      <c r="J381" s="60">
        <v>6.895941647619728</v>
      </c>
      <c r="K381" s="58">
        <v>1.1629307275654472</v>
      </c>
      <c r="L381" s="59">
        <v>4.502399708660527</v>
      </c>
      <c r="M381" s="60">
        <v>5.665330436225974</v>
      </c>
      <c r="N381" s="58">
        <v>2.3389229310063224</v>
      </c>
      <c r="O381" s="59">
        <v>5.66698802482938</v>
      </c>
      <c r="P381" s="59">
        <v>2.536609877974929</v>
      </c>
      <c r="Q381" s="59">
        <v>0.8345893339370971</v>
      </c>
      <c r="R381" s="59">
        <v>4.73510551037247</v>
      </c>
      <c r="S381" s="59">
        <v>7.77767871618857</v>
      </c>
      <c r="T381" s="59">
        <v>21.670173819232712</v>
      </c>
      <c r="U381" s="59">
        <v>1.9428646998989</v>
      </c>
      <c r="V381" s="60">
        <v>47.50293291344038</v>
      </c>
      <c r="W381" s="61">
        <v>60.06420499728608</v>
      </c>
      <c r="X381" s="62">
        <v>5.970304173664454</v>
      </c>
      <c r="Y381" s="61">
        <v>67.24248100231185</v>
      </c>
    </row>
    <row r="382" spans="1:25" ht="15" thickBot="1">
      <c r="A382" s="65">
        <v>2018</v>
      </c>
      <c r="B382" s="13">
        <v>5</v>
      </c>
      <c r="C382" s="44" t="s">
        <v>190</v>
      </c>
      <c r="D382" s="44" t="s">
        <v>190</v>
      </c>
      <c r="E382" s="13" t="s">
        <v>190</v>
      </c>
      <c r="F382" s="44" t="s">
        <v>191</v>
      </c>
      <c r="G382" s="14" t="s">
        <v>319</v>
      </c>
      <c r="H382" s="66">
        <v>6677.5499606925805</v>
      </c>
      <c r="I382" s="67">
        <v>2200.335305030559</v>
      </c>
      <c r="J382" s="63">
        <v>8877.88526572314</v>
      </c>
      <c r="K382" s="66">
        <v>20196.507781624732</v>
      </c>
      <c r="L382" s="67">
        <v>10345.762322145165</v>
      </c>
      <c r="M382" s="63">
        <v>30542.270103769897</v>
      </c>
      <c r="N382" s="66">
        <v>5288.699008380693</v>
      </c>
      <c r="O382" s="67">
        <v>20217.535150336647</v>
      </c>
      <c r="P382" s="67">
        <v>3582.195171146555</v>
      </c>
      <c r="Q382" s="67">
        <v>6236.578043359972</v>
      </c>
      <c r="R382" s="67">
        <v>11097.039185516975</v>
      </c>
      <c r="S382" s="67">
        <v>11079.518612117246</v>
      </c>
      <c r="T382" s="67">
        <v>14161.509251665897</v>
      </c>
      <c r="U382" s="67">
        <v>2979.508224440612</v>
      </c>
      <c r="V382" s="63">
        <v>74642.58264696458</v>
      </c>
      <c r="W382" s="64">
        <v>114062.73801645762</v>
      </c>
      <c r="X382" s="68">
        <v>11114.375749816085</v>
      </c>
      <c r="Y382" s="64">
        <v>125177.1137662737</v>
      </c>
    </row>
    <row r="383" spans="1:25" ht="15">
      <c r="A383" s="46">
        <v>2017</v>
      </c>
      <c r="B383" s="34">
        <v>5</v>
      </c>
      <c r="C383" s="34" t="s">
        <v>22</v>
      </c>
      <c r="D383" s="34" t="s">
        <v>23</v>
      </c>
      <c r="E383" s="34" t="s">
        <v>192</v>
      </c>
      <c r="F383" s="34" t="s">
        <v>24</v>
      </c>
      <c r="G383" s="35" t="s">
        <v>25</v>
      </c>
      <c r="H383" s="47">
        <v>122.22681557872036</v>
      </c>
      <c r="I383" s="48">
        <v>5.006869537933048</v>
      </c>
      <c r="J383" s="49">
        <v>127.2336851166534</v>
      </c>
      <c r="K383" s="47">
        <v>6998.201326494769</v>
      </c>
      <c r="L383" s="48">
        <v>4869.932802271826</v>
      </c>
      <c r="M383" s="49">
        <v>11868.134128766596</v>
      </c>
      <c r="N383" s="47">
        <v>1841.238793403378</v>
      </c>
      <c r="O383" s="48">
        <v>9246.404219266939</v>
      </c>
      <c r="P383" s="48">
        <v>1528.4615935885145</v>
      </c>
      <c r="Q383" s="48">
        <v>4379.159645971721</v>
      </c>
      <c r="R383" s="48">
        <v>4906.2370192623175</v>
      </c>
      <c r="S383" s="48">
        <v>5068.271086151358</v>
      </c>
      <c r="T383" s="48">
        <v>6767.892289742521</v>
      </c>
      <c r="U383" s="48">
        <v>1394.5939987824468</v>
      </c>
      <c r="V383" s="49">
        <v>35132.25864616919</v>
      </c>
      <c r="W383" s="50">
        <v>47127.62646005244</v>
      </c>
      <c r="X383" s="51">
        <v>4582.845522204292</v>
      </c>
      <c r="Y383" s="50">
        <v>51611.07742760163</v>
      </c>
    </row>
    <row r="384" spans="1:25" ht="15">
      <c r="A384" s="45">
        <v>2017</v>
      </c>
      <c r="B384" s="37">
        <v>5</v>
      </c>
      <c r="C384" s="37" t="s">
        <v>22</v>
      </c>
      <c r="D384" s="37" t="s">
        <v>26</v>
      </c>
      <c r="E384" s="37" t="s">
        <v>193</v>
      </c>
      <c r="F384" s="37" t="s">
        <v>24</v>
      </c>
      <c r="G384" s="38" t="s">
        <v>27</v>
      </c>
      <c r="H384" s="52">
        <v>85.4574048338229</v>
      </c>
      <c r="I384" s="53">
        <v>1.8871704408999712</v>
      </c>
      <c r="J384" s="54">
        <v>87.34457527472287</v>
      </c>
      <c r="K384" s="52">
        <v>298.06888654390053</v>
      </c>
      <c r="L384" s="53">
        <v>49.837566200144806</v>
      </c>
      <c r="M384" s="54">
        <v>347.90645274404534</v>
      </c>
      <c r="N384" s="52">
        <v>103.01464126124533</v>
      </c>
      <c r="O384" s="53">
        <v>76.79982177252658</v>
      </c>
      <c r="P384" s="53">
        <v>8.274645104052254</v>
      </c>
      <c r="Q384" s="53">
        <v>9.009285902380777</v>
      </c>
      <c r="R384" s="53">
        <v>41.809248195789195</v>
      </c>
      <c r="S384" s="53">
        <v>46.041867423864055</v>
      </c>
      <c r="T384" s="53">
        <v>37.115091030350946</v>
      </c>
      <c r="U384" s="53">
        <v>11.69843153358082</v>
      </c>
      <c r="V384" s="54">
        <v>333.76303222378993</v>
      </c>
      <c r="W384" s="55">
        <v>769.0140602425581</v>
      </c>
      <c r="X384" s="56">
        <v>74.03553575632222</v>
      </c>
      <c r="Y384" s="55">
        <v>833.7737301833711</v>
      </c>
    </row>
    <row r="385" spans="1:25" ht="15">
      <c r="A385" s="45">
        <v>2017</v>
      </c>
      <c r="B385" s="37">
        <v>5</v>
      </c>
      <c r="C385" s="37" t="s">
        <v>22</v>
      </c>
      <c r="D385" s="37" t="s">
        <v>26</v>
      </c>
      <c r="E385" s="37" t="s">
        <v>194</v>
      </c>
      <c r="F385" s="37" t="s">
        <v>24</v>
      </c>
      <c r="G385" s="38" t="s">
        <v>28</v>
      </c>
      <c r="H385" s="52">
        <v>23.290625317510496</v>
      </c>
      <c r="I385" s="53">
        <v>0.47741539152689155</v>
      </c>
      <c r="J385" s="54">
        <v>23.76804070903739</v>
      </c>
      <c r="K385" s="52">
        <v>570.4637416804939</v>
      </c>
      <c r="L385" s="53">
        <v>461.9483534071398</v>
      </c>
      <c r="M385" s="54">
        <v>1032.4120950876336</v>
      </c>
      <c r="N385" s="52">
        <v>206.91976904024082</v>
      </c>
      <c r="O385" s="53">
        <v>1238.3096220500402</v>
      </c>
      <c r="P385" s="53">
        <v>144.0884398010736</v>
      </c>
      <c r="Q385" s="53">
        <v>173.74576206076767</v>
      </c>
      <c r="R385" s="53">
        <v>571.3047908250146</v>
      </c>
      <c r="S385" s="53">
        <v>481.62206729401254</v>
      </c>
      <c r="T385" s="53">
        <v>720.8169254798837</v>
      </c>
      <c r="U385" s="53">
        <v>180.5391928965504</v>
      </c>
      <c r="V385" s="54">
        <v>3717.3465694475835</v>
      </c>
      <c r="W385" s="55">
        <v>4773.526705244254</v>
      </c>
      <c r="X385" s="56">
        <v>468.44171267261135</v>
      </c>
      <c r="Y385" s="55">
        <v>5275.4952687113355</v>
      </c>
    </row>
    <row r="386" spans="1:25" ht="15">
      <c r="A386" s="45">
        <v>2017</v>
      </c>
      <c r="B386" s="37">
        <v>5</v>
      </c>
      <c r="C386" s="37" t="s">
        <v>22</v>
      </c>
      <c r="D386" s="37" t="s">
        <v>29</v>
      </c>
      <c r="E386" s="37" t="s">
        <v>195</v>
      </c>
      <c r="F386" s="37" t="s">
        <v>24</v>
      </c>
      <c r="G386" s="38" t="s">
        <v>30</v>
      </c>
      <c r="H386" s="52">
        <v>50.191365098356165</v>
      </c>
      <c r="I386" s="53">
        <v>0</v>
      </c>
      <c r="J386" s="54">
        <v>50.191365098356165</v>
      </c>
      <c r="K386" s="52">
        <v>235.98507291476946</v>
      </c>
      <c r="L386" s="53">
        <v>56.49706888118558</v>
      </c>
      <c r="M386" s="54">
        <v>292.48214179595504</v>
      </c>
      <c r="N386" s="52">
        <v>32.06250688228672</v>
      </c>
      <c r="O386" s="53">
        <v>215.2658177670826</v>
      </c>
      <c r="P386" s="53">
        <v>21.158969655838128</v>
      </c>
      <c r="Q386" s="53">
        <v>31.716430425810238</v>
      </c>
      <c r="R386" s="53">
        <v>74.28357520521106</v>
      </c>
      <c r="S386" s="53">
        <v>81.73496151603547</v>
      </c>
      <c r="T386" s="53">
        <v>102.63080398580743</v>
      </c>
      <c r="U386" s="53">
        <v>21.743282349519983</v>
      </c>
      <c r="V386" s="54">
        <v>580.5963477875916</v>
      </c>
      <c r="W386" s="55">
        <v>923.2698546819029</v>
      </c>
      <c r="X386" s="56">
        <v>89.92139840690795</v>
      </c>
      <c r="Y386" s="55">
        <v>1012.6768029008695</v>
      </c>
    </row>
    <row r="387" spans="1:25" ht="15">
      <c r="A387" s="45">
        <v>2017</v>
      </c>
      <c r="B387" s="37">
        <v>5</v>
      </c>
      <c r="C387" s="37" t="s">
        <v>22</v>
      </c>
      <c r="D387" s="37" t="s">
        <v>26</v>
      </c>
      <c r="E387" s="37" t="s">
        <v>196</v>
      </c>
      <c r="F387" s="37" t="s">
        <v>24</v>
      </c>
      <c r="G387" s="38" t="s">
        <v>31</v>
      </c>
      <c r="H387" s="52">
        <v>6.711264920544626</v>
      </c>
      <c r="I387" s="53">
        <v>0.0699206828955958</v>
      </c>
      <c r="J387" s="54">
        <v>6.781185603440222</v>
      </c>
      <c r="K387" s="52">
        <v>342.71560715759335</v>
      </c>
      <c r="L387" s="53">
        <v>119.60144086807927</v>
      </c>
      <c r="M387" s="54">
        <v>462.31704802567265</v>
      </c>
      <c r="N387" s="52">
        <v>41.26805289496196</v>
      </c>
      <c r="O387" s="53">
        <v>186.20692753926667</v>
      </c>
      <c r="P387" s="53">
        <v>22.330149731250497</v>
      </c>
      <c r="Q387" s="53">
        <v>25.655304536735553</v>
      </c>
      <c r="R387" s="53">
        <v>93.16879884239988</v>
      </c>
      <c r="S387" s="53">
        <v>86.53969295313183</v>
      </c>
      <c r="T387" s="53">
        <v>82.60385762953716</v>
      </c>
      <c r="U387" s="53">
        <v>25.80227999651065</v>
      </c>
      <c r="V387" s="54">
        <v>563.5750641237942</v>
      </c>
      <c r="W387" s="55">
        <v>1032.673297752907</v>
      </c>
      <c r="X387" s="56">
        <v>99.1369221339439</v>
      </c>
      <c r="Y387" s="55">
        <v>1116.4603684100541</v>
      </c>
    </row>
    <row r="388" spans="1:25" ht="15">
      <c r="A388" s="45">
        <v>2017</v>
      </c>
      <c r="B388" s="37">
        <v>5</v>
      </c>
      <c r="C388" s="37" t="s">
        <v>22</v>
      </c>
      <c r="D388" s="37" t="s">
        <v>29</v>
      </c>
      <c r="E388" s="37" t="s">
        <v>197</v>
      </c>
      <c r="F388" s="37" t="s">
        <v>24</v>
      </c>
      <c r="G388" s="38" t="s">
        <v>32</v>
      </c>
      <c r="H388" s="52">
        <v>13.297684554730367</v>
      </c>
      <c r="I388" s="53">
        <v>0</v>
      </c>
      <c r="J388" s="54">
        <v>13.297684554730367</v>
      </c>
      <c r="K388" s="52">
        <v>2131.16503133018</v>
      </c>
      <c r="L388" s="53">
        <v>557.5435461128869</v>
      </c>
      <c r="M388" s="54">
        <v>2688.708577443067</v>
      </c>
      <c r="N388" s="52">
        <v>312.2250567988183</v>
      </c>
      <c r="O388" s="53">
        <v>1423.0261918120193</v>
      </c>
      <c r="P388" s="53">
        <v>374.713409809732</v>
      </c>
      <c r="Q388" s="53">
        <v>288.2835956134356</v>
      </c>
      <c r="R388" s="53">
        <v>1050.1437222191785</v>
      </c>
      <c r="S388" s="53">
        <v>872.4904437116929</v>
      </c>
      <c r="T388" s="53">
        <v>693.8460026869172</v>
      </c>
      <c r="U388" s="53">
        <v>333.8448006483108</v>
      </c>
      <c r="V388" s="54">
        <v>5348.5732233001045</v>
      </c>
      <c r="W388" s="55">
        <v>8050.579485297902</v>
      </c>
      <c r="X388" s="56">
        <v>779.1319649813676</v>
      </c>
      <c r="Y388" s="55">
        <v>8774.427679989536</v>
      </c>
    </row>
    <row r="389" spans="1:25" ht="15">
      <c r="A389" s="45">
        <v>2017</v>
      </c>
      <c r="B389" s="37">
        <v>5</v>
      </c>
      <c r="C389" s="37" t="s">
        <v>22</v>
      </c>
      <c r="D389" s="37" t="s">
        <v>26</v>
      </c>
      <c r="E389" s="37" t="s">
        <v>198</v>
      </c>
      <c r="F389" s="37" t="s">
        <v>24</v>
      </c>
      <c r="G389" s="38" t="s">
        <v>33</v>
      </c>
      <c r="H389" s="52">
        <v>35.58237946128169</v>
      </c>
      <c r="I389" s="53">
        <v>4.27521651825925</v>
      </c>
      <c r="J389" s="54">
        <v>39.85759597954094</v>
      </c>
      <c r="K389" s="52">
        <v>1102.2701187509801</v>
      </c>
      <c r="L389" s="53">
        <v>118.34637761730994</v>
      </c>
      <c r="M389" s="54">
        <v>1220.61649636829</v>
      </c>
      <c r="N389" s="52">
        <v>45.518334670654774</v>
      </c>
      <c r="O389" s="53">
        <v>174.56317298645428</v>
      </c>
      <c r="P389" s="53">
        <v>22.240932503874234</v>
      </c>
      <c r="Q389" s="53">
        <v>17.019972640321026</v>
      </c>
      <c r="R389" s="53">
        <v>55.05768842430502</v>
      </c>
      <c r="S389" s="53">
        <v>137.73030711486547</v>
      </c>
      <c r="T389" s="53">
        <v>72.42511714987329</v>
      </c>
      <c r="U389" s="53">
        <v>15.56781818329089</v>
      </c>
      <c r="V389" s="54">
        <v>540.1233436736389</v>
      </c>
      <c r="W389" s="55">
        <v>1800.5974360214698</v>
      </c>
      <c r="X389" s="56">
        <v>169.28233600212815</v>
      </c>
      <c r="Y389" s="55">
        <v>1906.4250965815272</v>
      </c>
    </row>
    <row r="390" spans="1:25" ht="15">
      <c r="A390" s="45">
        <v>2017</v>
      </c>
      <c r="B390" s="37">
        <v>5</v>
      </c>
      <c r="C390" s="37" t="s">
        <v>22</v>
      </c>
      <c r="D390" s="37" t="s">
        <v>29</v>
      </c>
      <c r="E390" s="37" t="s">
        <v>199</v>
      </c>
      <c r="F390" s="37" t="s">
        <v>24</v>
      </c>
      <c r="G390" s="38" t="s">
        <v>34</v>
      </c>
      <c r="H390" s="52">
        <v>0.12099596231514415</v>
      </c>
      <c r="I390" s="53">
        <v>0.13808054387670005</v>
      </c>
      <c r="J390" s="54">
        <v>0.2590765061918442</v>
      </c>
      <c r="K390" s="52">
        <v>2344.4025314114715</v>
      </c>
      <c r="L390" s="53">
        <v>463.36218087697114</v>
      </c>
      <c r="M390" s="54">
        <v>2807.7647122884428</v>
      </c>
      <c r="N390" s="52">
        <v>277.3852797311771</v>
      </c>
      <c r="O390" s="53">
        <v>1299.3815782197078</v>
      </c>
      <c r="P390" s="53">
        <v>221.66430281647357</v>
      </c>
      <c r="Q390" s="53">
        <v>237.08082881890073</v>
      </c>
      <c r="R390" s="53">
        <v>486.3290926864048</v>
      </c>
      <c r="S390" s="53">
        <v>688.5343131507514</v>
      </c>
      <c r="T390" s="53">
        <v>541.8625507890494</v>
      </c>
      <c r="U390" s="53">
        <v>134.9943998802243</v>
      </c>
      <c r="V390" s="54">
        <v>3887.2323460926887</v>
      </c>
      <c r="W390" s="55">
        <v>6695.256134887324</v>
      </c>
      <c r="X390" s="56">
        <v>644.631321382715</v>
      </c>
      <c r="Y390" s="55">
        <v>7259.709658286654</v>
      </c>
    </row>
    <row r="391" spans="1:25" ht="15">
      <c r="A391" s="45">
        <v>2017</v>
      </c>
      <c r="B391" s="37">
        <v>5</v>
      </c>
      <c r="C391" s="37" t="s">
        <v>22</v>
      </c>
      <c r="D391" s="37" t="s">
        <v>29</v>
      </c>
      <c r="E391" s="37" t="s">
        <v>200</v>
      </c>
      <c r="F391" s="37" t="s">
        <v>24</v>
      </c>
      <c r="G391" s="38" t="s">
        <v>35</v>
      </c>
      <c r="H391" s="52">
        <v>5.019800236782986</v>
      </c>
      <c r="I391" s="53">
        <v>0</v>
      </c>
      <c r="J391" s="54">
        <v>5.019800236782986</v>
      </c>
      <c r="K391" s="52">
        <v>779.660156549918</v>
      </c>
      <c r="L391" s="53">
        <v>114.64067761966932</v>
      </c>
      <c r="M391" s="54">
        <v>894.3008341695873</v>
      </c>
      <c r="N391" s="52">
        <v>67.65241553481285</v>
      </c>
      <c r="O391" s="53">
        <v>208.30965709482427</v>
      </c>
      <c r="P391" s="53">
        <v>36.491642453233965</v>
      </c>
      <c r="Q391" s="53">
        <v>20.33212762367424</v>
      </c>
      <c r="R391" s="53">
        <v>118.12328999602461</v>
      </c>
      <c r="S391" s="53">
        <v>147.60515902463447</v>
      </c>
      <c r="T391" s="53">
        <v>98.2656925961839</v>
      </c>
      <c r="U391" s="53">
        <v>32.11327841768815</v>
      </c>
      <c r="V391" s="54">
        <v>728.8932627410766</v>
      </c>
      <c r="W391" s="55">
        <v>1628.213897147447</v>
      </c>
      <c r="X391" s="56">
        <v>154.82923670518832</v>
      </c>
      <c r="Y391" s="55">
        <v>1743.6565293156054</v>
      </c>
    </row>
    <row r="392" spans="1:25" ht="15">
      <c r="A392" s="45">
        <v>2017</v>
      </c>
      <c r="B392" s="37">
        <v>5</v>
      </c>
      <c r="C392" s="37" t="s">
        <v>22</v>
      </c>
      <c r="D392" s="37" t="s">
        <v>29</v>
      </c>
      <c r="E392" s="37" t="s">
        <v>201</v>
      </c>
      <c r="F392" s="37" t="s">
        <v>24</v>
      </c>
      <c r="G392" s="38" t="s">
        <v>36</v>
      </c>
      <c r="H392" s="52">
        <v>6.6890589777679486</v>
      </c>
      <c r="I392" s="53">
        <v>0</v>
      </c>
      <c r="J392" s="54">
        <v>6.6890589777679486</v>
      </c>
      <c r="K392" s="52">
        <v>1076.5256613907275</v>
      </c>
      <c r="L392" s="53">
        <v>178.6094514773913</v>
      </c>
      <c r="M392" s="54">
        <v>1255.1351128681188</v>
      </c>
      <c r="N392" s="52">
        <v>114.51634405814217</v>
      </c>
      <c r="O392" s="53">
        <v>447.92970814019526</v>
      </c>
      <c r="P392" s="53">
        <v>91.33199870355116</v>
      </c>
      <c r="Q392" s="53">
        <v>69.28054066738471</v>
      </c>
      <c r="R392" s="53">
        <v>233.29847980997292</v>
      </c>
      <c r="S392" s="53">
        <v>294.7854398768372</v>
      </c>
      <c r="T392" s="53">
        <v>304.6092297818703</v>
      </c>
      <c r="U392" s="53">
        <v>66.39307002410297</v>
      </c>
      <c r="V392" s="54">
        <v>1622.1448110620565</v>
      </c>
      <c r="W392" s="55">
        <v>2883.9689829079434</v>
      </c>
      <c r="X392" s="56">
        <v>277.10401476932884</v>
      </c>
      <c r="Y392" s="55">
        <v>3120.6903877084233</v>
      </c>
    </row>
    <row r="393" spans="1:25" ht="15">
      <c r="A393" s="45">
        <v>2017</v>
      </c>
      <c r="B393" s="37">
        <v>5</v>
      </c>
      <c r="C393" s="37" t="s">
        <v>37</v>
      </c>
      <c r="D393" s="37" t="s">
        <v>38</v>
      </c>
      <c r="E393" s="37" t="s">
        <v>202</v>
      </c>
      <c r="F393" s="37" t="s">
        <v>39</v>
      </c>
      <c r="G393" s="38" t="s">
        <v>40</v>
      </c>
      <c r="H393" s="52">
        <v>47.25315504174719</v>
      </c>
      <c r="I393" s="53">
        <v>64.1742553068662</v>
      </c>
      <c r="J393" s="54">
        <v>111.42741034861339</v>
      </c>
      <c r="K393" s="52">
        <v>18.002415723453666</v>
      </c>
      <c r="L393" s="53">
        <v>7.369236851603707</v>
      </c>
      <c r="M393" s="54">
        <v>25.37165257505737</v>
      </c>
      <c r="N393" s="52">
        <v>18.9584591826074</v>
      </c>
      <c r="O393" s="53">
        <v>58.21027758788709</v>
      </c>
      <c r="P393" s="53">
        <v>11.732377536105645</v>
      </c>
      <c r="Q393" s="53">
        <v>6.560532556695837</v>
      </c>
      <c r="R393" s="53">
        <v>23.56444521165485</v>
      </c>
      <c r="S393" s="53">
        <v>33.434563638621306</v>
      </c>
      <c r="T393" s="53">
        <v>48.4264746148828</v>
      </c>
      <c r="U393" s="53">
        <v>6.077851925759762</v>
      </c>
      <c r="V393" s="54">
        <v>206.9649822542147</v>
      </c>
      <c r="W393" s="55">
        <v>343.76404517788546</v>
      </c>
      <c r="X393" s="56">
        <v>34.22094633606364</v>
      </c>
      <c r="Y393" s="55">
        <v>385.3894853694861</v>
      </c>
    </row>
    <row r="394" spans="1:25" ht="15">
      <c r="A394" s="45">
        <v>2017</v>
      </c>
      <c r="B394" s="37">
        <v>5</v>
      </c>
      <c r="C394" s="37" t="s">
        <v>37</v>
      </c>
      <c r="D394" s="37" t="s">
        <v>38</v>
      </c>
      <c r="E394" s="37" t="s">
        <v>203</v>
      </c>
      <c r="F394" s="37" t="s">
        <v>39</v>
      </c>
      <c r="G394" s="38" t="s">
        <v>41</v>
      </c>
      <c r="H394" s="52">
        <v>64.58859043078442</v>
      </c>
      <c r="I394" s="53">
        <v>62.311244492374705</v>
      </c>
      <c r="J394" s="54">
        <v>126.89983492315912</v>
      </c>
      <c r="K394" s="52">
        <v>38.22883400801388</v>
      </c>
      <c r="L394" s="53">
        <v>38.09893234898442</v>
      </c>
      <c r="M394" s="54">
        <v>76.3277663569983</v>
      </c>
      <c r="N394" s="52">
        <v>35.78281495046497</v>
      </c>
      <c r="O394" s="53">
        <v>323.4209113900965</v>
      </c>
      <c r="P394" s="53">
        <v>18.983905555429146</v>
      </c>
      <c r="Q394" s="53">
        <v>22.200248402746997</v>
      </c>
      <c r="R394" s="53">
        <v>54.47835977107956</v>
      </c>
      <c r="S394" s="53">
        <v>84.13561608349858</v>
      </c>
      <c r="T394" s="53">
        <v>125.03979545370476</v>
      </c>
      <c r="U394" s="53">
        <v>13.540718950483708</v>
      </c>
      <c r="V394" s="54">
        <v>677.5823705575041</v>
      </c>
      <c r="W394" s="55">
        <v>880.8099718376615</v>
      </c>
      <c r="X394" s="56">
        <v>88.07422635248962</v>
      </c>
      <c r="Y394" s="55">
        <v>991.8740562146222</v>
      </c>
    </row>
    <row r="395" spans="1:25" ht="15">
      <c r="A395" s="45">
        <v>2017</v>
      </c>
      <c r="B395" s="37">
        <v>5</v>
      </c>
      <c r="C395" s="37" t="s">
        <v>37</v>
      </c>
      <c r="D395" s="37" t="s">
        <v>38</v>
      </c>
      <c r="E395" s="37" t="s">
        <v>204</v>
      </c>
      <c r="F395" s="37" t="s">
        <v>39</v>
      </c>
      <c r="G395" s="38" t="s">
        <v>42</v>
      </c>
      <c r="H395" s="52">
        <v>25.364976753792167</v>
      </c>
      <c r="I395" s="53">
        <v>417.9959150348577</v>
      </c>
      <c r="J395" s="54">
        <v>443.3608917886499</v>
      </c>
      <c r="K395" s="52">
        <v>8.473484651150947</v>
      </c>
      <c r="L395" s="53">
        <v>26.707771611795728</v>
      </c>
      <c r="M395" s="54">
        <v>35.181256262946675</v>
      </c>
      <c r="N395" s="52">
        <v>23.002237024476134</v>
      </c>
      <c r="O395" s="53">
        <v>91.60583052823208</v>
      </c>
      <c r="P395" s="53">
        <v>11.886697498318785</v>
      </c>
      <c r="Q395" s="53">
        <v>11.430495033272653</v>
      </c>
      <c r="R395" s="53">
        <v>28.37852270901477</v>
      </c>
      <c r="S395" s="53">
        <v>72.8141977670126</v>
      </c>
      <c r="T395" s="53">
        <v>71.42153096789541</v>
      </c>
      <c r="U395" s="53">
        <v>8.592187378401833</v>
      </c>
      <c r="V395" s="54">
        <v>319.13169890662425</v>
      </c>
      <c r="W395" s="55">
        <v>797.6738469582208</v>
      </c>
      <c r="X395" s="56">
        <v>79.17189042362763</v>
      </c>
      <c r="Y395" s="55">
        <v>891.6184420693877</v>
      </c>
    </row>
    <row r="396" spans="1:25" ht="15">
      <c r="A396" s="45">
        <v>2017</v>
      </c>
      <c r="B396" s="37">
        <v>5</v>
      </c>
      <c r="C396" s="37" t="s">
        <v>37</v>
      </c>
      <c r="D396" s="37" t="s">
        <v>38</v>
      </c>
      <c r="E396" s="37" t="s">
        <v>205</v>
      </c>
      <c r="F396" s="37" t="s">
        <v>39</v>
      </c>
      <c r="G396" s="38" t="s">
        <v>43</v>
      </c>
      <c r="H396" s="52">
        <v>21.823362835768403</v>
      </c>
      <c r="I396" s="53">
        <v>79.23051246257499</v>
      </c>
      <c r="J396" s="54">
        <v>101.0538752983434</v>
      </c>
      <c r="K396" s="52">
        <v>9.639125349530985</v>
      </c>
      <c r="L396" s="53">
        <v>8.244784508300564</v>
      </c>
      <c r="M396" s="54">
        <v>17.883909857831547</v>
      </c>
      <c r="N396" s="52">
        <v>9.576931959015901</v>
      </c>
      <c r="O396" s="53">
        <v>36.91395614308423</v>
      </c>
      <c r="P396" s="53">
        <v>5.71311903885815</v>
      </c>
      <c r="Q396" s="53">
        <v>5.088912592534125</v>
      </c>
      <c r="R396" s="53">
        <v>14.353995260999628</v>
      </c>
      <c r="S396" s="53">
        <v>24.969263544708692</v>
      </c>
      <c r="T396" s="53">
        <v>40.90246700779769</v>
      </c>
      <c r="U396" s="53">
        <v>4.788057350242103</v>
      </c>
      <c r="V396" s="54">
        <v>142.3067028972405</v>
      </c>
      <c r="W396" s="55">
        <v>261.24448805341547</v>
      </c>
      <c r="X396" s="56">
        <v>25.945338363473418</v>
      </c>
      <c r="Y396" s="55">
        <v>292.1912702551116</v>
      </c>
    </row>
    <row r="397" spans="1:25" ht="15">
      <c r="A397" s="45">
        <v>2017</v>
      </c>
      <c r="B397" s="37">
        <v>5</v>
      </c>
      <c r="C397" s="37" t="s">
        <v>37</v>
      </c>
      <c r="D397" s="37" t="s">
        <v>38</v>
      </c>
      <c r="E397" s="37" t="s">
        <v>206</v>
      </c>
      <c r="F397" s="37" t="s">
        <v>39</v>
      </c>
      <c r="G397" s="38" t="s">
        <v>44</v>
      </c>
      <c r="H397" s="52">
        <v>19.27433456233628</v>
      </c>
      <c r="I397" s="53">
        <v>28.02379768162152</v>
      </c>
      <c r="J397" s="54">
        <v>47.298132243957795</v>
      </c>
      <c r="K397" s="52">
        <v>0.8970808342884546</v>
      </c>
      <c r="L397" s="53">
        <v>18.922472980345866</v>
      </c>
      <c r="M397" s="54">
        <v>19.81955381463432</v>
      </c>
      <c r="N397" s="52">
        <v>9.648007297218639</v>
      </c>
      <c r="O397" s="53">
        <v>38.47704959299165</v>
      </c>
      <c r="P397" s="53">
        <v>8.618510841771563</v>
      </c>
      <c r="Q397" s="53">
        <v>7.586118673476885</v>
      </c>
      <c r="R397" s="53">
        <v>26.537223394482716</v>
      </c>
      <c r="S397" s="53">
        <v>23.683583672067094</v>
      </c>
      <c r="T397" s="53">
        <v>55.4552470597814</v>
      </c>
      <c r="U397" s="53">
        <v>5.30676597704252</v>
      </c>
      <c r="V397" s="54">
        <v>175.31250650883248</v>
      </c>
      <c r="W397" s="55">
        <v>242.43019256742463</v>
      </c>
      <c r="X397" s="56">
        <v>24.042870983356078</v>
      </c>
      <c r="Y397" s="55">
        <v>270.7659587640011</v>
      </c>
    </row>
    <row r="398" spans="1:25" ht="15">
      <c r="A398" s="45">
        <v>2017</v>
      </c>
      <c r="B398" s="37">
        <v>5</v>
      </c>
      <c r="C398" s="37" t="s">
        <v>37</v>
      </c>
      <c r="D398" s="37" t="s">
        <v>38</v>
      </c>
      <c r="E398" s="37" t="s">
        <v>207</v>
      </c>
      <c r="F398" s="37" t="s">
        <v>39</v>
      </c>
      <c r="G398" s="38" t="s">
        <v>45</v>
      </c>
      <c r="H398" s="52">
        <v>21.03963191382327</v>
      </c>
      <c r="I398" s="53">
        <v>149.674559058049</v>
      </c>
      <c r="J398" s="54">
        <v>170.71419097187226</v>
      </c>
      <c r="K398" s="52">
        <v>3.6548191805827375</v>
      </c>
      <c r="L398" s="53">
        <v>14.145139746254415</v>
      </c>
      <c r="M398" s="54">
        <v>17.799958926837153</v>
      </c>
      <c r="N398" s="52">
        <v>7.779044163757354</v>
      </c>
      <c r="O398" s="53">
        <v>44.624504611373496</v>
      </c>
      <c r="P398" s="53">
        <v>5.039882252376525</v>
      </c>
      <c r="Q398" s="53">
        <v>4.069552095371977</v>
      </c>
      <c r="R398" s="53">
        <v>13.89579638676979</v>
      </c>
      <c r="S398" s="53">
        <v>28.357052095636707</v>
      </c>
      <c r="T398" s="53">
        <v>39.455416066647956</v>
      </c>
      <c r="U398" s="53">
        <v>4.4896194510901815</v>
      </c>
      <c r="V398" s="54">
        <v>147.71086712302397</v>
      </c>
      <c r="W398" s="55">
        <v>336.2250170217334</v>
      </c>
      <c r="X398" s="56">
        <v>33.401896039503306</v>
      </c>
      <c r="Y398" s="55">
        <v>376.1656303802564</v>
      </c>
    </row>
    <row r="399" spans="1:25" ht="15">
      <c r="A399" s="45">
        <v>2017</v>
      </c>
      <c r="B399" s="37">
        <v>5</v>
      </c>
      <c r="C399" s="37" t="s">
        <v>46</v>
      </c>
      <c r="D399" s="37" t="s">
        <v>47</v>
      </c>
      <c r="E399" s="37" t="s">
        <v>208</v>
      </c>
      <c r="F399" s="37" t="s">
        <v>48</v>
      </c>
      <c r="G399" s="38" t="s">
        <v>49</v>
      </c>
      <c r="H399" s="52">
        <v>6.129009988527924</v>
      </c>
      <c r="I399" s="53">
        <v>0.06802493555672463</v>
      </c>
      <c r="J399" s="54">
        <v>6.197034924084649</v>
      </c>
      <c r="K399" s="52">
        <v>1.6531308858402918</v>
      </c>
      <c r="L399" s="53">
        <v>2.4266779209375495</v>
      </c>
      <c r="M399" s="54">
        <v>4.079808806777841</v>
      </c>
      <c r="N399" s="52">
        <v>3.3168490694919703</v>
      </c>
      <c r="O399" s="53">
        <v>6.7140344712504305</v>
      </c>
      <c r="P399" s="53">
        <v>1.4523872961863245</v>
      </c>
      <c r="Q399" s="53">
        <v>1.275302070340028</v>
      </c>
      <c r="R399" s="53">
        <v>6.489915490484296</v>
      </c>
      <c r="S399" s="53">
        <v>3.973059650081113</v>
      </c>
      <c r="T399" s="53">
        <v>6.932844116829203</v>
      </c>
      <c r="U399" s="53">
        <v>1.6294562255259826</v>
      </c>
      <c r="V399" s="54">
        <v>31.783848390189345</v>
      </c>
      <c r="W399" s="55">
        <v>42.06069212105183</v>
      </c>
      <c r="X399" s="56">
        <v>4.170220535015844</v>
      </c>
      <c r="Y399" s="55">
        <v>46.96417860549935</v>
      </c>
    </row>
    <row r="400" spans="1:25" ht="15">
      <c r="A400" s="45">
        <v>2017</v>
      </c>
      <c r="B400" s="37">
        <v>5</v>
      </c>
      <c r="C400" s="37" t="s">
        <v>46</v>
      </c>
      <c r="D400" s="37" t="s">
        <v>47</v>
      </c>
      <c r="E400" s="37" t="s">
        <v>209</v>
      </c>
      <c r="F400" s="37" t="s">
        <v>48</v>
      </c>
      <c r="G400" s="38" t="s">
        <v>50</v>
      </c>
      <c r="H400" s="52">
        <v>16.17565160820424</v>
      </c>
      <c r="I400" s="53">
        <v>0.33327730961643764</v>
      </c>
      <c r="J400" s="54">
        <v>16.50892891782068</v>
      </c>
      <c r="K400" s="52">
        <v>3.2939002526304795</v>
      </c>
      <c r="L400" s="53">
        <v>4.50169661259776</v>
      </c>
      <c r="M400" s="54">
        <v>7.795596865228239</v>
      </c>
      <c r="N400" s="52">
        <v>3.1299980757725483</v>
      </c>
      <c r="O400" s="53">
        <v>15.588035493439063</v>
      </c>
      <c r="P400" s="53">
        <v>2.3177680251619623</v>
      </c>
      <c r="Q400" s="53">
        <v>2.1349132910053727</v>
      </c>
      <c r="R400" s="53">
        <v>9.728486791293589</v>
      </c>
      <c r="S400" s="53">
        <v>7.000346061580992</v>
      </c>
      <c r="T400" s="53">
        <v>13.587120352391313</v>
      </c>
      <c r="U400" s="53">
        <v>2.456664860742032</v>
      </c>
      <c r="V400" s="54">
        <v>55.94333295138687</v>
      </c>
      <c r="W400" s="55">
        <v>80.2478587344358</v>
      </c>
      <c r="X400" s="56">
        <v>7.978255695891714</v>
      </c>
      <c r="Y400" s="55">
        <v>89.84950986834286</v>
      </c>
    </row>
    <row r="401" spans="1:25" ht="15">
      <c r="A401" s="45">
        <v>2017</v>
      </c>
      <c r="B401" s="37">
        <v>5</v>
      </c>
      <c r="C401" s="37" t="s">
        <v>46</v>
      </c>
      <c r="D401" s="37" t="s">
        <v>51</v>
      </c>
      <c r="E401" s="37" t="s">
        <v>210</v>
      </c>
      <c r="F401" s="37" t="s">
        <v>48</v>
      </c>
      <c r="G401" s="38" t="s">
        <v>52</v>
      </c>
      <c r="H401" s="52">
        <v>29.258985578457544</v>
      </c>
      <c r="I401" s="53">
        <v>61.65587125394217</v>
      </c>
      <c r="J401" s="54">
        <v>90.91485683239972</v>
      </c>
      <c r="K401" s="52">
        <v>36.7193602373921</v>
      </c>
      <c r="L401" s="53">
        <v>14.639542489240938</v>
      </c>
      <c r="M401" s="54">
        <v>51.35890272663304</v>
      </c>
      <c r="N401" s="52">
        <v>32.861672323555624</v>
      </c>
      <c r="O401" s="53">
        <v>143.79921226779217</v>
      </c>
      <c r="P401" s="53">
        <v>17.112108105633478</v>
      </c>
      <c r="Q401" s="53">
        <v>18.051177320898034</v>
      </c>
      <c r="R401" s="53">
        <v>37.054194292807054</v>
      </c>
      <c r="S401" s="53">
        <v>56.58105873316388</v>
      </c>
      <c r="T401" s="53">
        <v>62.423920748704575</v>
      </c>
      <c r="U401" s="53">
        <v>14.219370805508209</v>
      </c>
      <c r="V401" s="54">
        <v>382.102714598063</v>
      </c>
      <c r="W401" s="55">
        <v>524.3764741570958</v>
      </c>
      <c r="X401" s="56">
        <v>52.14316646935561</v>
      </c>
      <c r="Y401" s="55">
        <v>587.2258035875933</v>
      </c>
    </row>
    <row r="402" spans="1:25" ht="15">
      <c r="A402" s="45">
        <v>2017</v>
      </c>
      <c r="B402" s="37">
        <v>5</v>
      </c>
      <c r="C402" s="37" t="s">
        <v>46</v>
      </c>
      <c r="D402" s="37" t="s">
        <v>51</v>
      </c>
      <c r="E402" s="37" t="s">
        <v>211</v>
      </c>
      <c r="F402" s="37" t="s">
        <v>48</v>
      </c>
      <c r="G402" s="38" t="s">
        <v>53</v>
      </c>
      <c r="H402" s="52">
        <v>11.453745107013773</v>
      </c>
      <c r="I402" s="53">
        <v>80.87659963436069</v>
      </c>
      <c r="J402" s="54">
        <v>92.33034474137446</v>
      </c>
      <c r="K402" s="52">
        <v>37.791621650604455</v>
      </c>
      <c r="L402" s="53">
        <v>5.635841652730788</v>
      </c>
      <c r="M402" s="54">
        <v>43.427463303335244</v>
      </c>
      <c r="N402" s="52">
        <v>90.48078852564603</v>
      </c>
      <c r="O402" s="53">
        <v>20.464018441846342</v>
      </c>
      <c r="P402" s="53">
        <v>9.755649050766406</v>
      </c>
      <c r="Q402" s="53">
        <v>3.501021649357637</v>
      </c>
      <c r="R402" s="53">
        <v>17.599353808381597</v>
      </c>
      <c r="S402" s="53">
        <v>33.453401553926305</v>
      </c>
      <c r="T402" s="53">
        <v>34.44867716757885</v>
      </c>
      <c r="U402" s="53">
        <v>3.4544408665924995</v>
      </c>
      <c r="V402" s="54">
        <v>213.15735106409568</v>
      </c>
      <c r="W402" s="55">
        <v>348.91515910880537</v>
      </c>
      <c r="X402" s="56">
        <v>34.5391321133457</v>
      </c>
      <c r="Y402" s="55">
        <v>388.9728195677391</v>
      </c>
    </row>
    <row r="403" spans="1:25" ht="15">
      <c r="A403" s="45">
        <v>2017</v>
      </c>
      <c r="B403" s="37">
        <v>5</v>
      </c>
      <c r="C403" s="37" t="s">
        <v>46</v>
      </c>
      <c r="D403" s="37" t="s">
        <v>51</v>
      </c>
      <c r="E403" s="37" t="s">
        <v>212</v>
      </c>
      <c r="F403" s="37" t="s">
        <v>48</v>
      </c>
      <c r="G403" s="38" t="s">
        <v>54</v>
      </c>
      <c r="H403" s="52">
        <v>8.092011548379691</v>
      </c>
      <c r="I403" s="53">
        <v>13.450661411471163</v>
      </c>
      <c r="J403" s="54">
        <v>21.542672959850854</v>
      </c>
      <c r="K403" s="52">
        <v>10.940685868887378</v>
      </c>
      <c r="L403" s="53">
        <v>8.97418729967609</v>
      </c>
      <c r="M403" s="54">
        <v>19.914873168563467</v>
      </c>
      <c r="N403" s="52">
        <v>10.70600468521243</v>
      </c>
      <c r="O403" s="53">
        <v>52.144410094064206</v>
      </c>
      <c r="P403" s="53">
        <v>3.432308875466325</v>
      </c>
      <c r="Q403" s="53">
        <v>2.479826857129101</v>
      </c>
      <c r="R403" s="53">
        <v>12.954136144005979</v>
      </c>
      <c r="S403" s="53">
        <v>14.283981071935779</v>
      </c>
      <c r="T403" s="53">
        <v>14.727569478870134</v>
      </c>
      <c r="U403" s="53">
        <v>2.86122441961316</v>
      </c>
      <c r="V403" s="54">
        <v>113.58946162629711</v>
      </c>
      <c r="W403" s="55">
        <v>155.04700775471142</v>
      </c>
      <c r="X403" s="56">
        <v>15.428260991302903</v>
      </c>
      <c r="Y403" s="55">
        <v>173.74995506490592</v>
      </c>
    </row>
    <row r="404" spans="1:25" ht="15">
      <c r="A404" s="45">
        <v>2017</v>
      </c>
      <c r="B404" s="37">
        <v>5</v>
      </c>
      <c r="C404" s="37" t="s">
        <v>46</v>
      </c>
      <c r="D404" s="37" t="s">
        <v>51</v>
      </c>
      <c r="E404" s="37" t="s">
        <v>213</v>
      </c>
      <c r="F404" s="37" t="s">
        <v>48</v>
      </c>
      <c r="G404" s="38" t="s">
        <v>55</v>
      </c>
      <c r="H404" s="52">
        <v>41.59184477576439</v>
      </c>
      <c r="I404" s="53">
        <v>559.7180564725855</v>
      </c>
      <c r="J404" s="54">
        <v>601.3099012483499</v>
      </c>
      <c r="K404" s="52">
        <v>0.3401321099909291</v>
      </c>
      <c r="L404" s="53">
        <v>18.68472144709522</v>
      </c>
      <c r="M404" s="54">
        <v>19.02485355708615</v>
      </c>
      <c r="N404" s="52">
        <v>10.040098254762325</v>
      </c>
      <c r="O404" s="53">
        <v>16.161837622316764</v>
      </c>
      <c r="P404" s="53">
        <v>3.421397562814781</v>
      </c>
      <c r="Q404" s="53">
        <v>2.1577556644830582</v>
      </c>
      <c r="R404" s="53">
        <v>10.767088675472369</v>
      </c>
      <c r="S404" s="53">
        <v>52.072154530409264</v>
      </c>
      <c r="T404" s="53">
        <v>16.88918138513129</v>
      </c>
      <c r="U404" s="53">
        <v>3.6109474300114797</v>
      </c>
      <c r="V404" s="54">
        <v>115.12046112540133</v>
      </c>
      <c r="W404" s="55">
        <v>735.4552159308373</v>
      </c>
      <c r="X404" s="56">
        <v>72.87744842562012</v>
      </c>
      <c r="Y404" s="55">
        <v>820.7320773709738</v>
      </c>
    </row>
    <row r="405" spans="1:25" ht="15">
      <c r="A405" s="45">
        <v>2017</v>
      </c>
      <c r="B405" s="37">
        <v>5</v>
      </c>
      <c r="C405" s="37" t="s">
        <v>56</v>
      </c>
      <c r="D405" s="37" t="s">
        <v>57</v>
      </c>
      <c r="E405" s="37" t="s">
        <v>214</v>
      </c>
      <c r="F405" s="37" t="s">
        <v>58</v>
      </c>
      <c r="G405" s="38" t="s">
        <v>59</v>
      </c>
      <c r="H405" s="52">
        <v>26.666117308384557</v>
      </c>
      <c r="I405" s="53">
        <v>26.284748664101762</v>
      </c>
      <c r="J405" s="54">
        <v>52.95086597248632</v>
      </c>
      <c r="K405" s="52">
        <v>17.398420974609635</v>
      </c>
      <c r="L405" s="53">
        <v>35.545868100282895</v>
      </c>
      <c r="M405" s="54">
        <v>52.94428907489253</v>
      </c>
      <c r="N405" s="52">
        <v>319.76505459728133</v>
      </c>
      <c r="O405" s="53">
        <v>32.708575235619136</v>
      </c>
      <c r="P405" s="53">
        <v>18.173072413927063</v>
      </c>
      <c r="Q405" s="53">
        <v>10.43482336866385</v>
      </c>
      <c r="R405" s="53">
        <v>25.09199029993862</v>
      </c>
      <c r="S405" s="53">
        <v>44.47318685753582</v>
      </c>
      <c r="T405" s="53">
        <v>33.280471426853715</v>
      </c>
      <c r="U405" s="53">
        <v>6.29733332427847</v>
      </c>
      <c r="V405" s="54">
        <v>490.22450752409804</v>
      </c>
      <c r="W405" s="55">
        <v>596.1196625714769</v>
      </c>
      <c r="X405" s="56">
        <v>59.534358729125195</v>
      </c>
      <c r="Y405" s="55">
        <v>670.46378742546</v>
      </c>
    </row>
    <row r="406" spans="1:25" ht="15">
      <c r="A406" s="45">
        <v>2017</v>
      </c>
      <c r="B406" s="37">
        <v>5</v>
      </c>
      <c r="C406" s="37" t="s">
        <v>56</v>
      </c>
      <c r="D406" s="37" t="s">
        <v>60</v>
      </c>
      <c r="E406" s="37" t="s">
        <v>215</v>
      </c>
      <c r="F406" s="37" t="s">
        <v>58</v>
      </c>
      <c r="G406" s="38" t="s">
        <v>61</v>
      </c>
      <c r="H406" s="52">
        <v>10.880279303567754</v>
      </c>
      <c r="I406" s="53">
        <v>1.5529409413471795</v>
      </c>
      <c r="J406" s="54">
        <v>12.433220244914933</v>
      </c>
      <c r="K406" s="52">
        <v>1.9730632377333022</v>
      </c>
      <c r="L406" s="53">
        <v>9.703088665155269</v>
      </c>
      <c r="M406" s="54">
        <v>11.67615190288857</v>
      </c>
      <c r="N406" s="52">
        <v>66.35946361104223</v>
      </c>
      <c r="O406" s="53">
        <v>7.32296379167067</v>
      </c>
      <c r="P406" s="53">
        <v>1.1306530451296752</v>
      </c>
      <c r="Q406" s="53">
        <v>1.127688983855284</v>
      </c>
      <c r="R406" s="53">
        <v>5.379427723416937</v>
      </c>
      <c r="S406" s="53">
        <v>8.684802097617274</v>
      </c>
      <c r="T406" s="53">
        <v>12.258652602358515</v>
      </c>
      <c r="U406" s="53">
        <v>1.5383048630432372</v>
      </c>
      <c r="V406" s="54">
        <v>103.80195671813382</v>
      </c>
      <c r="W406" s="55">
        <v>127.91132886593732</v>
      </c>
      <c r="X406" s="56">
        <v>12.78755607692691</v>
      </c>
      <c r="Y406" s="55">
        <v>144.0108478795823</v>
      </c>
    </row>
    <row r="407" spans="1:25" ht="15">
      <c r="A407" s="45">
        <v>2017</v>
      </c>
      <c r="B407" s="37">
        <v>5</v>
      </c>
      <c r="C407" s="37" t="s">
        <v>56</v>
      </c>
      <c r="D407" s="37" t="s">
        <v>47</v>
      </c>
      <c r="E407" s="37" t="s">
        <v>216</v>
      </c>
      <c r="F407" s="37" t="s">
        <v>58</v>
      </c>
      <c r="G407" s="38" t="s">
        <v>62</v>
      </c>
      <c r="H407" s="52">
        <v>3.442492569370762</v>
      </c>
      <c r="I407" s="53">
        <v>0</v>
      </c>
      <c r="J407" s="54">
        <v>3.442492569370762</v>
      </c>
      <c r="K407" s="52">
        <v>5.667092244267405</v>
      </c>
      <c r="L407" s="53">
        <v>3.813660852077491</v>
      </c>
      <c r="M407" s="54">
        <v>9.480753096344895</v>
      </c>
      <c r="N407" s="52">
        <v>8.174044334619618</v>
      </c>
      <c r="O407" s="53">
        <v>20.626811505020974</v>
      </c>
      <c r="P407" s="53">
        <v>3.497433618959992</v>
      </c>
      <c r="Q407" s="53">
        <v>3.169240898026516</v>
      </c>
      <c r="R407" s="53">
        <v>13.610893822180588</v>
      </c>
      <c r="S407" s="53">
        <v>9.424011335915809</v>
      </c>
      <c r="T407" s="53">
        <v>15.218021848697198</v>
      </c>
      <c r="U407" s="53">
        <v>2.5783502099750915</v>
      </c>
      <c r="V407" s="54">
        <v>76.29880757339578</v>
      </c>
      <c r="W407" s="55">
        <v>89.22205323911143</v>
      </c>
      <c r="X407" s="56">
        <v>8.845241540106622</v>
      </c>
      <c r="Y407" s="55">
        <v>99.61329669983775</v>
      </c>
    </row>
    <row r="408" spans="1:25" ht="15">
      <c r="A408" s="45">
        <v>2017</v>
      </c>
      <c r="B408" s="37">
        <v>5</v>
      </c>
      <c r="C408" s="37" t="s">
        <v>56</v>
      </c>
      <c r="D408" s="37" t="s">
        <v>63</v>
      </c>
      <c r="E408" s="37" t="s">
        <v>217</v>
      </c>
      <c r="F408" s="37" t="s">
        <v>58</v>
      </c>
      <c r="G408" s="38" t="s">
        <v>64</v>
      </c>
      <c r="H408" s="52">
        <v>41.79793351288767</v>
      </c>
      <c r="I408" s="53">
        <v>249.39040230157823</v>
      </c>
      <c r="J408" s="54">
        <v>291.1883358144659</v>
      </c>
      <c r="K408" s="52">
        <v>9.273886474356503</v>
      </c>
      <c r="L408" s="53">
        <v>11.003419815398775</v>
      </c>
      <c r="M408" s="54">
        <v>20.27730628975528</v>
      </c>
      <c r="N408" s="52">
        <v>9.668053326341498</v>
      </c>
      <c r="O408" s="53">
        <v>52.22927331095442</v>
      </c>
      <c r="P408" s="53">
        <v>5.032400644783475</v>
      </c>
      <c r="Q408" s="53">
        <v>4.553929464621046</v>
      </c>
      <c r="R408" s="53">
        <v>18.080492352934936</v>
      </c>
      <c r="S408" s="53">
        <v>36.933815542913365</v>
      </c>
      <c r="T408" s="53">
        <v>31.25425946045606</v>
      </c>
      <c r="U408" s="53">
        <v>5.538994083024264</v>
      </c>
      <c r="V408" s="54">
        <v>163.29121818602908</v>
      </c>
      <c r="W408" s="55">
        <v>474.7568602902503</v>
      </c>
      <c r="X408" s="56">
        <v>47.17330321027685</v>
      </c>
      <c r="Y408" s="55">
        <v>531.2566344699069</v>
      </c>
    </row>
    <row r="409" spans="1:25" ht="15">
      <c r="A409" s="45">
        <v>2017</v>
      </c>
      <c r="B409" s="37">
        <v>5</v>
      </c>
      <c r="C409" s="37" t="s">
        <v>56</v>
      </c>
      <c r="D409" s="37" t="s">
        <v>47</v>
      </c>
      <c r="E409" s="37" t="s">
        <v>218</v>
      </c>
      <c r="F409" s="37" t="s">
        <v>58</v>
      </c>
      <c r="G409" s="38" t="s">
        <v>65</v>
      </c>
      <c r="H409" s="52">
        <v>29.723340822641106</v>
      </c>
      <c r="I409" s="53">
        <v>10.961180668113744</v>
      </c>
      <c r="J409" s="54">
        <v>40.68452149075485</v>
      </c>
      <c r="K409" s="52">
        <v>3.211278439221843</v>
      </c>
      <c r="L409" s="53">
        <v>14.297727058822625</v>
      </c>
      <c r="M409" s="54">
        <v>17.509005498044466</v>
      </c>
      <c r="N409" s="52">
        <v>7.873381205796443</v>
      </c>
      <c r="O409" s="53">
        <v>21.737616873947115</v>
      </c>
      <c r="P409" s="53">
        <v>6.0741084755865185</v>
      </c>
      <c r="Q409" s="53">
        <v>5.6122428195294995</v>
      </c>
      <c r="R409" s="53">
        <v>31.035231261557687</v>
      </c>
      <c r="S409" s="53">
        <v>15.350835949959922</v>
      </c>
      <c r="T409" s="53">
        <v>24.105342251250732</v>
      </c>
      <c r="U409" s="53">
        <v>6.486599952692906</v>
      </c>
      <c r="V409" s="54">
        <v>118.27535879032081</v>
      </c>
      <c r="W409" s="55">
        <v>176.46888577912011</v>
      </c>
      <c r="X409" s="56">
        <v>17.44738874818213</v>
      </c>
      <c r="Y409" s="55">
        <v>196.48899160228893</v>
      </c>
    </row>
    <row r="410" spans="1:25" ht="15">
      <c r="A410" s="45">
        <v>2017</v>
      </c>
      <c r="B410" s="37">
        <v>5</v>
      </c>
      <c r="C410" s="37" t="s">
        <v>56</v>
      </c>
      <c r="D410" s="37" t="s">
        <v>47</v>
      </c>
      <c r="E410" s="37" t="s">
        <v>219</v>
      </c>
      <c r="F410" s="37" t="s">
        <v>58</v>
      </c>
      <c r="G410" s="38" t="s">
        <v>66</v>
      </c>
      <c r="H410" s="52">
        <v>58.22540137722348</v>
      </c>
      <c r="I410" s="53">
        <v>0.5875182492137672</v>
      </c>
      <c r="J410" s="54">
        <v>58.81291962643724</v>
      </c>
      <c r="K410" s="52">
        <v>5.912534294253294</v>
      </c>
      <c r="L410" s="53">
        <v>9.077270875153006</v>
      </c>
      <c r="M410" s="54">
        <v>14.9898051694063</v>
      </c>
      <c r="N410" s="52">
        <v>4.514294852482366</v>
      </c>
      <c r="O410" s="53">
        <v>18.39749573122984</v>
      </c>
      <c r="P410" s="53">
        <v>2.750181438484277</v>
      </c>
      <c r="Q410" s="53">
        <v>2.1826098405786762</v>
      </c>
      <c r="R410" s="53">
        <v>16.60985209772622</v>
      </c>
      <c r="S410" s="53">
        <v>9.195236323725256</v>
      </c>
      <c r="T410" s="53">
        <v>15.613549050035743</v>
      </c>
      <c r="U410" s="53">
        <v>3.058411113220742</v>
      </c>
      <c r="V410" s="54">
        <v>72.32163044748312</v>
      </c>
      <c r="W410" s="55">
        <v>146.12435524332665</v>
      </c>
      <c r="X410" s="56">
        <v>14.552107822324901</v>
      </c>
      <c r="Y410" s="55">
        <v>163.88297873115988</v>
      </c>
    </row>
    <row r="411" spans="1:25" ht="15">
      <c r="A411" s="45">
        <v>2017</v>
      </c>
      <c r="B411" s="37">
        <v>5</v>
      </c>
      <c r="C411" s="37" t="s">
        <v>56</v>
      </c>
      <c r="D411" s="37" t="s">
        <v>63</v>
      </c>
      <c r="E411" s="37" t="s">
        <v>220</v>
      </c>
      <c r="F411" s="37" t="s">
        <v>58</v>
      </c>
      <c r="G411" s="38" t="s">
        <v>67</v>
      </c>
      <c r="H411" s="52">
        <v>15.314504253770508</v>
      </c>
      <c r="I411" s="53">
        <v>216.2770828475142</v>
      </c>
      <c r="J411" s="54">
        <v>231.59158710128472</v>
      </c>
      <c r="K411" s="52">
        <v>23.269127617561733</v>
      </c>
      <c r="L411" s="53">
        <v>6.294731001392334</v>
      </c>
      <c r="M411" s="54">
        <v>29.563858618954065</v>
      </c>
      <c r="N411" s="52">
        <v>22.0970117942763</v>
      </c>
      <c r="O411" s="53">
        <v>82.74625765126737</v>
      </c>
      <c r="P411" s="53">
        <v>9.85189274835552</v>
      </c>
      <c r="Q411" s="53">
        <v>8.328169192368444</v>
      </c>
      <c r="R411" s="53">
        <v>31.440426992229405</v>
      </c>
      <c r="S411" s="53">
        <v>49.68443560613514</v>
      </c>
      <c r="T411" s="53">
        <v>48.583759195501074</v>
      </c>
      <c r="U411" s="53">
        <v>9.975074372010903</v>
      </c>
      <c r="V411" s="54">
        <v>262.70702755214415</v>
      </c>
      <c r="W411" s="55">
        <v>523.8624732723829</v>
      </c>
      <c r="X411" s="56">
        <v>52.022952549591615</v>
      </c>
      <c r="Y411" s="55">
        <v>585.8722565784917</v>
      </c>
    </row>
    <row r="412" spans="1:25" ht="15">
      <c r="A412" s="45">
        <v>2017</v>
      </c>
      <c r="B412" s="37">
        <v>5</v>
      </c>
      <c r="C412" s="37" t="s">
        <v>56</v>
      </c>
      <c r="D412" s="37" t="s">
        <v>57</v>
      </c>
      <c r="E412" s="37" t="s">
        <v>221</v>
      </c>
      <c r="F412" s="37" t="s">
        <v>58</v>
      </c>
      <c r="G412" s="38" t="s">
        <v>68</v>
      </c>
      <c r="H412" s="52">
        <v>15.4044078391911</v>
      </c>
      <c r="I412" s="53">
        <v>4.604095436233905</v>
      </c>
      <c r="J412" s="54">
        <v>20.008503275425007</v>
      </c>
      <c r="K412" s="52">
        <v>1.1675458237809802</v>
      </c>
      <c r="L412" s="53">
        <v>9.55537621477611</v>
      </c>
      <c r="M412" s="54">
        <v>10.72292203855709</v>
      </c>
      <c r="N412" s="52">
        <v>3.3507191459819916</v>
      </c>
      <c r="O412" s="53">
        <v>23.07814522105689</v>
      </c>
      <c r="P412" s="53">
        <v>3.782914633570633</v>
      </c>
      <c r="Q412" s="53">
        <v>3.3267571297099363</v>
      </c>
      <c r="R412" s="53">
        <v>13.10355479214761</v>
      </c>
      <c r="S412" s="53">
        <v>10.365447315535326</v>
      </c>
      <c r="T412" s="53">
        <v>20.91772574092683</v>
      </c>
      <c r="U412" s="53">
        <v>2.855868191516476</v>
      </c>
      <c r="V412" s="54">
        <v>80.7811321704457</v>
      </c>
      <c r="W412" s="55">
        <v>111.51255748442779</v>
      </c>
      <c r="X412" s="56">
        <v>11.074049056803911</v>
      </c>
      <c r="Y412" s="55">
        <v>124.71370426908267</v>
      </c>
    </row>
    <row r="413" spans="1:25" ht="15">
      <c r="A413" s="45">
        <v>2017</v>
      </c>
      <c r="B413" s="37">
        <v>5</v>
      </c>
      <c r="C413" s="37" t="s">
        <v>56</v>
      </c>
      <c r="D413" s="37" t="s">
        <v>57</v>
      </c>
      <c r="E413" s="37" t="s">
        <v>222</v>
      </c>
      <c r="F413" s="37" t="s">
        <v>58</v>
      </c>
      <c r="G413" s="38" t="s">
        <v>69</v>
      </c>
      <c r="H413" s="52">
        <v>8.926095908662676</v>
      </c>
      <c r="I413" s="53">
        <v>0.5501423037107461</v>
      </c>
      <c r="J413" s="54">
        <v>9.476238212373422</v>
      </c>
      <c r="K413" s="52">
        <v>2.079184182075792</v>
      </c>
      <c r="L413" s="53">
        <v>3.2331837358141837</v>
      </c>
      <c r="M413" s="54">
        <v>5.312367917889976</v>
      </c>
      <c r="N413" s="52">
        <v>1.9575537428488974</v>
      </c>
      <c r="O413" s="53">
        <v>11.60096853762356</v>
      </c>
      <c r="P413" s="53">
        <v>1.8963679371662474</v>
      </c>
      <c r="Q413" s="53">
        <v>1.45681619903552</v>
      </c>
      <c r="R413" s="53">
        <v>7.716558993510067</v>
      </c>
      <c r="S413" s="53">
        <v>5.586866633221869</v>
      </c>
      <c r="T413" s="53">
        <v>10.892604154281418</v>
      </c>
      <c r="U413" s="53">
        <v>2.191123134464048</v>
      </c>
      <c r="V413" s="54">
        <v>43.29885933215163</v>
      </c>
      <c r="W413" s="55">
        <v>58.08746546241503</v>
      </c>
      <c r="X413" s="56">
        <v>5.7714731734425</v>
      </c>
      <c r="Y413" s="55">
        <v>64.99716273102032</v>
      </c>
    </row>
    <row r="414" spans="1:25" ht="15">
      <c r="A414" s="45">
        <v>2017</v>
      </c>
      <c r="B414" s="37">
        <v>5</v>
      </c>
      <c r="C414" s="37" t="s">
        <v>56</v>
      </c>
      <c r="D414" s="37" t="s">
        <v>57</v>
      </c>
      <c r="E414" s="37" t="s">
        <v>223</v>
      </c>
      <c r="F414" s="37" t="s">
        <v>58</v>
      </c>
      <c r="G414" s="38" t="s">
        <v>70</v>
      </c>
      <c r="H414" s="52">
        <v>36.085098629134166</v>
      </c>
      <c r="I414" s="53">
        <v>0</v>
      </c>
      <c r="J414" s="54">
        <v>36.085098629134166</v>
      </c>
      <c r="K414" s="52">
        <v>4.622468266924072</v>
      </c>
      <c r="L414" s="53">
        <v>17.550486202780732</v>
      </c>
      <c r="M414" s="54">
        <v>22.172954469704806</v>
      </c>
      <c r="N414" s="52">
        <v>3.849037898884927</v>
      </c>
      <c r="O414" s="53">
        <v>35.078899633960894</v>
      </c>
      <c r="P414" s="53">
        <v>3.6487159690908193</v>
      </c>
      <c r="Q414" s="53">
        <v>3.5844003430748814</v>
      </c>
      <c r="R414" s="53">
        <v>19.53133306813604</v>
      </c>
      <c r="S414" s="53">
        <v>14.85325190386537</v>
      </c>
      <c r="T414" s="53">
        <v>38.40006931350925</v>
      </c>
      <c r="U414" s="53">
        <v>3.689969827241803</v>
      </c>
      <c r="V414" s="54">
        <v>122.63567795776399</v>
      </c>
      <c r="W414" s="55">
        <v>180.89373105660297</v>
      </c>
      <c r="X414" s="56">
        <v>17.956470682504644</v>
      </c>
      <c r="Y414" s="55">
        <v>202.22216594495302</v>
      </c>
    </row>
    <row r="415" spans="1:25" ht="15">
      <c r="A415" s="45">
        <v>2017</v>
      </c>
      <c r="B415" s="37">
        <v>5</v>
      </c>
      <c r="C415" s="37" t="s">
        <v>71</v>
      </c>
      <c r="D415" s="37" t="s">
        <v>72</v>
      </c>
      <c r="E415" s="37" t="s">
        <v>224</v>
      </c>
      <c r="F415" s="37" t="s">
        <v>73</v>
      </c>
      <c r="G415" s="38" t="s">
        <v>74</v>
      </c>
      <c r="H415" s="52">
        <v>31.036908258499604</v>
      </c>
      <c r="I415" s="53">
        <v>0</v>
      </c>
      <c r="J415" s="54">
        <v>31.036908258499604</v>
      </c>
      <c r="K415" s="52">
        <v>4.318479479763787</v>
      </c>
      <c r="L415" s="53">
        <v>13.857758175675105</v>
      </c>
      <c r="M415" s="54">
        <v>18.176237655438893</v>
      </c>
      <c r="N415" s="52">
        <v>2.9453277301544136</v>
      </c>
      <c r="O415" s="53">
        <v>16.534251198145554</v>
      </c>
      <c r="P415" s="53">
        <v>3.226660991021785</v>
      </c>
      <c r="Q415" s="53">
        <v>2.748964768325795</v>
      </c>
      <c r="R415" s="53">
        <v>11.867046210420355</v>
      </c>
      <c r="S415" s="53">
        <v>8.629825639065022</v>
      </c>
      <c r="T415" s="53">
        <v>20.444004163871877</v>
      </c>
      <c r="U415" s="53">
        <v>2.9112296583986446</v>
      </c>
      <c r="V415" s="54">
        <v>69.30731035940344</v>
      </c>
      <c r="W415" s="55">
        <v>118.52045627334195</v>
      </c>
      <c r="X415" s="56">
        <v>11.72185091739051</v>
      </c>
      <c r="Y415" s="55">
        <v>132.00915593417213</v>
      </c>
    </row>
    <row r="416" spans="1:25" ht="15">
      <c r="A416" s="45">
        <v>2017</v>
      </c>
      <c r="B416" s="37">
        <v>5</v>
      </c>
      <c r="C416" s="37" t="s">
        <v>71</v>
      </c>
      <c r="D416" s="37" t="s">
        <v>75</v>
      </c>
      <c r="E416" s="37" t="s">
        <v>225</v>
      </c>
      <c r="F416" s="37" t="s">
        <v>73</v>
      </c>
      <c r="G416" s="38" t="s">
        <v>76</v>
      </c>
      <c r="H416" s="52">
        <v>13.387875107108261</v>
      </c>
      <c r="I416" s="53">
        <v>0</v>
      </c>
      <c r="J416" s="54">
        <v>13.387875107108261</v>
      </c>
      <c r="K416" s="52">
        <v>3.946877333942743</v>
      </c>
      <c r="L416" s="53">
        <v>1.8311854724114893</v>
      </c>
      <c r="M416" s="54">
        <v>5.7780628063542325</v>
      </c>
      <c r="N416" s="52">
        <v>2.551021243626971</v>
      </c>
      <c r="O416" s="53">
        <v>12.190180599278031</v>
      </c>
      <c r="P416" s="53">
        <v>1.8106009070705962</v>
      </c>
      <c r="Q416" s="53">
        <v>1.1143365285163855</v>
      </c>
      <c r="R416" s="53">
        <v>8.091259747023017</v>
      </c>
      <c r="S416" s="53">
        <v>5.285761984668326</v>
      </c>
      <c r="T416" s="53">
        <v>9.820434606354695</v>
      </c>
      <c r="U416" s="53">
        <v>1.6562344202088035</v>
      </c>
      <c r="V416" s="54">
        <v>42.519830036746825</v>
      </c>
      <c r="W416" s="55">
        <v>61.685767950209325</v>
      </c>
      <c r="X416" s="56">
        <v>6.141152526241675</v>
      </c>
      <c r="Y416" s="55">
        <v>69.16042489501079</v>
      </c>
    </row>
    <row r="417" spans="1:25" ht="15">
      <c r="A417" s="45">
        <v>2017</v>
      </c>
      <c r="B417" s="37">
        <v>5</v>
      </c>
      <c r="C417" s="37" t="s">
        <v>71</v>
      </c>
      <c r="D417" s="37" t="s">
        <v>72</v>
      </c>
      <c r="E417" s="37" t="s">
        <v>226</v>
      </c>
      <c r="F417" s="37" t="s">
        <v>73</v>
      </c>
      <c r="G417" s="38" t="s">
        <v>77</v>
      </c>
      <c r="H417" s="52">
        <v>11.414268264753778</v>
      </c>
      <c r="I417" s="53">
        <v>6.023967537491867</v>
      </c>
      <c r="J417" s="54">
        <v>17.438235802245643</v>
      </c>
      <c r="K417" s="52">
        <v>0.34391950395777227</v>
      </c>
      <c r="L417" s="53">
        <v>4.979926296737266</v>
      </c>
      <c r="M417" s="54">
        <v>5.323845800695038</v>
      </c>
      <c r="N417" s="52">
        <v>1.87784753401302</v>
      </c>
      <c r="O417" s="53">
        <v>5.244368084365018</v>
      </c>
      <c r="P417" s="53">
        <v>1.7853483623555164</v>
      </c>
      <c r="Q417" s="53">
        <v>1.5451598351936464</v>
      </c>
      <c r="R417" s="53">
        <v>8.544950841802503</v>
      </c>
      <c r="S417" s="53">
        <v>6.187400446043228</v>
      </c>
      <c r="T417" s="53">
        <v>15.179714192306218</v>
      </c>
      <c r="U417" s="53">
        <v>2.2324995524552302</v>
      </c>
      <c r="V417" s="54">
        <v>42.59728884853438</v>
      </c>
      <c r="W417" s="55">
        <v>65.35937045147506</v>
      </c>
      <c r="X417" s="56">
        <v>6.47377815521566</v>
      </c>
      <c r="Y417" s="55">
        <v>72.90639368468821</v>
      </c>
    </row>
    <row r="418" spans="1:25" ht="15">
      <c r="A418" s="45">
        <v>2017</v>
      </c>
      <c r="B418" s="37">
        <v>5</v>
      </c>
      <c r="C418" s="37" t="s">
        <v>71</v>
      </c>
      <c r="D418" s="37" t="s">
        <v>72</v>
      </c>
      <c r="E418" s="37" t="s">
        <v>227</v>
      </c>
      <c r="F418" s="37" t="s">
        <v>73</v>
      </c>
      <c r="G418" s="38" t="s">
        <v>78</v>
      </c>
      <c r="H418" s="52">
        <v>5.760302805550119</v>
      </c>
      <c r="I418" s="53">
        <v>0</v>
      </c>
      <c r="J418" s="54">
        <v>5.760302805550119</v>
      </c>
      <c r="K418" s="52">
        <v>3.1965753475839405</v>
      </c>
      <c r="L418" s="53">
        <v>2.709504208876737</v>
      </c>
      <c r="M418" s="54">
        <v>5.906079556460678</v>
      </c>
      <c r="N418" s="52">
        <v>2.902473563381276</v>
      </c>
      <c r="O418" s="53">
        <v>9.029194575251</v>
      </c>
      <c r="P418" s="53">
        <v>1.9296539498516836</v>
      </c>
      <c r="Q418" s="53">
        <v>1.9363806619971247</v>
      </c>
      <c r="R418" s="53">
        <v>8.274724108305053</v>
      </c>
      <c r="S418" s="53">
        <v>6.048610568292081</v>
      </c>
      <c r="T418" s="53">
        <v>14.701014599664964</v>
      </c>
      <c r="U418" s="53">
        <v>1.8443690273380542</v>
      </c>
      <c r="V418" s="54">
        <v>46.66642105408123</v>
      </c>
      <c r="W418" s="55">
        <v>58.33280341609203</v>
      </c>
      <c r="X418" s="56">
        <v>5.776392995024051</v>
      </c>
      <c r="Y418" s="55">
        <v>65.05256126507021</v>
      </c>
    </row>
    <row r="419" spans="1:25" ht="15">
      <c r="A419" s="45">
        <v>2017</v>
      </c>
      <c r="B419" s="37">
        <v>5</v>
      </c>
      <c r="C419" s="37" t="s">
        <v>71</v>
      </c>
      <c r="D419" s="37" t="s">
        <v>60</v>
      </c>
      <c r="E419" s="37" t="s">
        <v>228</v>
      </c>
      <c r="F419" s="37" t="s">
        <v>73</v>
      </c>
      <c r="G419" s="38" t="s">
        <v>79</v>
      </c>
      <c r="H419" s="52">
        <v>4.8628048993023105</v>
      </c>
      <c r="I419" s="53">
        <v>0</v>
      </c>
      <c r="J419" s="54">
        <v>4.8628048993023105</v>
      </c>
      <c r="K419" s="52">
        <v>0.45438366709347994</v>
      </c>
      <c r="L419" s="53">
        <v>2.866651488659328</v>
      </c>
      <c r="M419" s="54">
        <v>3.321035155752808</v>
      </c>
      <c r="N419" s="52">
        <v>19.031205326619567</v>
      </c>
      <c r="O419" s="53">
        <v>1.2765713063751873</v>
      </c>
      <c r="P419" s="53">
        <v>0.24159950190506713</v>
      </c>
      <c r="Q419" s="53">
        <v>0.12951436585219248</v>
      </c>
      <c r="R419" s="53">
        <v>1.5320422593192111</v>
      </c>
      <c r="S419" s="53">
        <v>2.0902447624744456</v>
      </c>
      <c r="T419" s="53">
        <v>2.2880333690094017</v>
      </c>
      <c r="U419" s="53">
        <v>0.4126815056269148</v>
      </c>
      <c r="V419" s="54">
        <v>27.001892397181987</v>
      </c>
      <c r="W419" s="55">
        <v>35.185732452237104</v>
      </c>
      <c r="X419" s="56">
        <v>3.5199527509796353</v>
      </c>
      <c r="Y419" s="55">
        <v>39.64099345795996</v>
      </c>
    </row>
    <row r="420" spans="1:25" ht="15">
      <c r="A420" s="45">
        <v>2017</v>
      </c>
      <c r="B420" s="37">
        <v>5</v>
      </c>
      <c r="C420" s="37" t="s">
        <v>71</v>
      </c>
      <c r="D420" s="37" t="s">
        <v>75</v>
      </c>
      <c r="E420" s="37" t="s">
        <v>229</v>
      </c>
      <c r="F420" s="37" t="s">
        <v>73</v>
      </c>
      <c r="G420" s="38" t="s">
        <v>80</v>
      </c>
      <c r="H420" s="52">
        <v>134.25295487988</v>
      </c>
      <c r="I420" s="53">
        <v>1.3357870248434538</v>
      </c>
      <c r="J420" s="54">
        <v>135.58874190472346</v>
      </c>
      <c r="K420" s="52">
        <v>37.43783511004309</v>
      </c>
      <c r="L420" s="53">
        <v>7.316297195076329</v>
      </c>
      <c r="M420" s="54">
        <v>44.75413230511942</v>
      </c>
      <c r="N420" s="52">
        <v>22.795713898526312</v>
      </c>
      <c r="O420" s="53">
        <v>45.048654017777125</v>
      </c>
      <c r="P420" s="53">
        <v>8.010653750875582</v>
      </c>
      <c r="Q420" s="53">
        <v>9.902231393355633</v>
      </c>
      <c r="R420" s="53">
        <v>26.272950212549205</v>
      </c>
      <c r="S420" s="53">
        <v>23.72740689610415</v>
      </c>
      <c r="T420" s="53">
        <v>23.579694452795128</v>
      </c>
      <c r="U420" s="53">
        <v>7.084045631050313</v>
      </c>
      <c r="V420" s="54">
        <v>166.42135025303347</v>
      </c>
      <c r="W420" s="55">
        <v>346.7642244628763</v>
      </c>
      <c r="X420" s="56">
        <v>34.47183679889905</v>
      </c>
      <c r="Y420" s="55">
        <v>388.2150630867068</v>
      </c>
    </row>
    <row r="421" spans="1:25" ht="15">
      <c r="A421" s="45">
        <v>2017</v>
      </c>
      <c r="B421" s="37">
        <v>5</v>
      </c>
      <c r="C421" s="37" t="s">
        <v>71</v>
      </c>
      <c r="D421" s="37" t="s">
        <v>75</v>
      </c>
      <c r="E421" s="37" t="s">
        <v>230</v>
      </c>
      <c r="F421" s="37" t="s">
        <v>73</v>
      </c>
      <c r="G421" s="38" t="s">
        <v>81</v>
      </c>
      <c r="H421" s="52">
        <v>40.94284831922421</v>
      </c>
      <c r="I421" s="53">
        <v>0</v>
      </c>
      <c r="J421" s="54">
        <v>40.94284831922421</v>
      </c>
      <c r="K421" s="52">
        <v>122.5622080021767</v>
      </c>
      <c r="L421" s="53">
        <v>56.834709674242134</v>
      </c>
      <c r="M421" s="54">
        <v>179.39691767641884</v>
      </c>
      <c r="N421" s="52">
        <v>5.6513250705311275</v>
      </c>
      <c r="O421" s="53">
        <v>28.843180506673768</v>
      </c>
      <c r="P421" s="53">
        <v>3.074884901150435</v>
      </c>
      <c r="Q421" s="53">
        <v>3.821486770569479</v>
      </c>
      <c r="R421" s="53">
        <v>15.079972485423333</v>
      </c>
      <c r="S421" s="53">
        <v>16.957771193941642</v>
      </c>
      <c r="T421" s="53">
        <v>10.431376323277375</v>
      </c>
      <c r="U421" s="53">
        <v>4.200762959475315</v>
      </c>
      <c r="V421" s="54">
        <v>88.06076021104248</v>
      </c>
      <c r="W421" s="55">
        <v>308.4005262066855</v>
      </c>
      <c r="X421" s="56">
        <v>29.267698861054818</v>
      </c>
      <c r="Y421" s="55">
        <v>329.60720615602685</v>
      </c>
    </row>
    <row r="422" spans="1:25" ht="15">
      <c r="A422" s="45">
        <v>2017</v>
      </c>
      <c r="B422" s="37">
        <v>5</v>
      </c>
      <c r="C422" s="37" t="s">
        <v>71</v>
      </c>
      <c r="D422" s="37" t="s">
        <v>60</v>
      </c>
      <c r="E422" s="37" t="s">
        <v>231</v>
      </c>
      <c r="F422" s="37" t="s">
        <v>73</v>
      </c>
      <c r="G422" s="38" t="s">
        <v>82</v>
      </c>
      <c r="H422" s="52">
        <v>17.67401513687594</v>
      </c>
      <c r="I422" s="53">
        <v>0.2225044346693099</v>
      </c>
      <c r="J422" s="54">
        <v>17.89651957154525</v>
      </c>
      <c r="K422" s="52">
        <v>11.11738921808777</v>
      </c>
      <c r="L422" s="53">
        <v>13.58350610495604</v>
      </c>
      <c r="M422" s="54">
        <v>24.70089532304381</v>
      </c>
      <c r="N422" s="52">
        <v>16.383792938715313</v>
      </c>
      <c r="O422" s="53">
        <v>48.87178128331596</v>
      </c>
      <c r="P422" s="53">
        <v>26.03472953040317</v>
      </c>
      <c r="Q422" s="53">
        <v>5.352475043873058</v>
      </c>
      <c r="R422" s="53">
        <v>36.20973014467768</v>
      </c>
      <c r="S422" s="53">
        <v>32.02663214220437</v>
      </c>
      <c r="T422" s="53">
        <v>40.10896797042171</v>
      </c>
      <c r="U422" s="53">
        <v>10.083919379720873</v>
      </c>
      <c r="V422" s="54">
        <v>215.0720284333321</v>
      </c>
      <c r="W422" s="55">
        <v>257.66944332792116</v>
      </c>
      <c r="X422" s="56">
        <v>25.567323918513555</v>
      </c>
      <c r="Y422" s="55">
        <v>287.9339729250215</v>
      </c>
    </row>
    <row r="423" spans="1:25" ht="15">
      <c r="A423" s="45">
        <v>2017</v>
      </c>
      <c r="B423" s="37">
        <v>5</v>
      </c>
      <c r="C423" s="37" t="s">
        <v>71</v>
      </c>
      <c r="D423" s="37" t="s">
        <v>60</v>
      </c>
      <c r="E423" s="37" t="s">
        <v>232</v>
      </c>
      <c r="F423" s="37" t="s">
        <v>73</v>
      </c>
      <c r="G423" s="38" t="s">
        <v>83</v>
      </c>
      <c r="H423" s="52">
        <v>6.381169069858555</v>
      </c>
      <c r="I423" s="53">
        <v>0</v>
      </c>
      <c r="J423" s="54">
        <v>6.381169069858555</v>
      </c>
      <c r="K423" s="52">
        <v>1.5567357548763847</v>
      </c>
      <c r="L423" s="53">
        <v>3.773554684508887</v>
      </c>
      <c r="M423" s="54">
        <v>5.330290439385272</v>
      </c>
      <c r="N423" s="52">
        <v>24.198871967621642</v>
      </c>
      <c r="O423" s="53">
        <v>2.633450359673519</v>
      </c>
      <c r="P423" s="53">
        <v>0.6486096587151299</v>
      </c>
      <c r="Q423" s="53">
        <v>0.6480952813680205</v>
      </c>
      <c r="R423" s="53">
        <v>2.7143685296636577</v>
      </c>
      <c r="S423" s="53">
        <v>3.231638175719248</v>
      </c>
      <c r="T423" s="53">
        <v>4.321747422646278</v>
      </c>
      <c r="U423" s="53">
        <v>0.9078770213713021</v>
      </c>
      <c r="V423" s="54">
        <v>39.30465841677879</v>
      </c>
      <c r="W423" s="55">
        <v>51.01611792602262</v>
      </c>
      <c r="X423" s="56">
        <v>5.090031821951437</v>
      </c>
      <c r="Y423" s="55">
        <v>57.32290487244911</v>
      </c>
    </row>
    <row r="424" spans="1:25" ht="15">
      <c r="A424" s="45">
        <v>2017</v>
      </c>
      <c r="B424" s="37">
        <v>5</v>
      </c>
      <c r="C424" s="37" t="s">
        <v>71</v>
      </c>
      <c r="D424" s="37" t="s">
        <v>84</v>
      </c>
      <c r="E424" s="37" t="s">
        <v>233</v>
      </c>
      <c r="F424" s="37" t="s">
        <v>73</v>
      </c>
      <c r="G424" s="38" t="s">
        <v>85</v>
      </c>
      <c r="H424" s="52">
        <v>37.46263227941311</v>
      </c>
      <c r="I424" s="53">
        <v>5.869454333634264</v>
      </c>
      <c r="J424" s="54">
        <v>43.33208661304737</v>
      </c>
      <c r="K424" s="52">
        <v>6.490617715358168</v>
      </c>
      <c r="L424" s="53">
        <v>12.347879052434454</v>
      </c>
      <c r="M424" s="54">
        <v>18.83849676779262</v>
      </c>
      <c r="N424" s="52">
        <v>9.83578133797986</v>
      </c>
      <c r="O424" s="53">
        <v>22.804520850801325</v>
      </c>
      <c r="P424" s="53">
        <v>8.026687583941653</v>
      </c>
      <c r="Q424" s="53">
        <v>7.316066709816896</v>
      </c>
      <c r="R424" s="53">
        <v>25.439410624170474</v>
      </c>
      <c r="S424" s="53">
        <v>18.758684977956854</v>
      </c>
      <c r="T424" s="53">
        <v>41.23092413083987</v>
      </c>
      <c r="U424" s="53">
        <v>5.403227114748787</v>
      </c>
      <c r="V424" s="54">
        <v>138.8153033302557</v>
      </c>
      <c r="W424" s="55">
        <v>200.98588671109567</v>
      </c>
      <c r="X424" s="56">
        <v>19.917368624176834</v>
      </c>
      <c r="Y424" s="55">
        <v>224.30540006817552</v>
      </c>
    </row>
    <row r="425" spans="1:25" ht="15">
      <c r="A425" s="45">
        <v>2017</v>
      </c>
      <c r="B425" s="37">
        <v>5</v>
      </c>
      <c r="C425" s="37" t="s">
        <v>71</v>
      </c>
      <c r="D425" s="37" t="s">
        <v>84</v>
      </c>
      <c r="E425" s="37" t="s">
        <v>234</v>
      </c>
      <c r="F425" s="37" t="s">
        <v>73</v>
      </c>
      <c r="G425" s="38" t="s">
        <v>86</v>
      </c>
      <c r="H425" s="52">
        <v>2.1898421401818253</v>
      </c>
      <c r="I425" s="53">
        <v>0</v>
      </c>
      <c r="J425" s="54">
        <v>2.1898421401818253</v>
      </c>
      <c r="K425" s="52">
        <v>0.790652571058712</v>
      </c>
      <c r="L425" s="53">
        <v>3.6270176475384455</v>
      </c>
      <c r="M425" s="54">
        <v>4.4176702185971575</v>
      </c>
      <c r="N425" s="52">
        <v>1.7389279608103347</v>
      </c>
      <c r="O425" s="53">
        <v>6.0832688637757135</v>
      </c>
      <c r="P425" s="53">
        <v>2.0896058075346264</v>
      </c>
      <c r="Q425" s="53">
        <v>1.4240715998716216</v>
      </c>
      <c r="R425" s="53">
        <v>8.562091690872727</v>
      </c>
      <c r="S425" s="53">
        <v>5.065197395773826</v>
      </c>
      <c r="T425" s="53">
        <v>12.93225269805663</v>
      </c>
      <c r="U425" s="53">
        <v>2.881072685094389</v>
      </c>
      <c r="V425" s="54">
        <v>40.776488701789866</v>
      </c>
      <c r="W425" s="55">
        <v>47.38400106056885</v>
      </c>
      <c r="X425" s="56">
        <v>4.678885140151709</v>
      </c>
      <c r="Y425" s="55">
        <v>52.692644729499484</v>
      </c>
    </row>
    <row r="426" spans="1:25" ht="15">
      <c r="A426" s="45">
        <v>2017</v>
      </c>
      <c r="B426" s="37">
        <v>5</v>
      </c>
      <c r="C426" s="37" t="s">
        <v>71</v>
      </c>
      <c r="D426" s="37" t="s">
        <v>75</v>
      </c>
      <c r="E426" s="37" t="s">
        <v>235</v>
      </c>
      <c r="F426" s="37" t="s">
        <v>73</v>
      </c>
      <c r="G426" s="38" t="s">
        <v>87</v>
      </c>
      <c r="H426" s="52">
        <v>4.266021088899586</v>
      </c>
      <c r="I426" s="53">
        <v>0</v>
      </c>
      <c r="J426" s="54">
        <v>4.266021088899586</v>
      </c>
      <c r="K426" s="52">
        <v>1.3840939004600208</v>
      </c>
      <c r="L426" s="53">
        <v>1.6417657050717116</v>
      </c>
      <c r="M426" s="54">
        <v>3.0258596055317324</v>
      </c>
      <c r="N426" s="52">
        <v>1.9021278087862774</v>
      </c>
      <c r="O426" s="53">
        <v>5.544096150994949</v>
      </c>
      <c r="P426" s="53">
        <v>0.9561960859022005</v>
      </c>
      <c r="Q426" s="53">
        <v>0.8913648499506546</v>
      </c>
      <c r="R426" s="53">
        <v>4.043348966961411</v>
      </c>
      <c r="S426" s="53">
        <v>2.804721722939615</v>
      </c>
      <c r="T426" s="53">
        <v>5.939003314486191</v>
      </c>
      <c r="U426" s="53">
        <v>1.1299879082473356</v>
      </c>
      <c r="V426" s="54">
        <v>23.210846808268634</v>
      </c>
      <c r="W426" s="55">
        <v>30.50272750269995</v>
      </c>
      <c r="X426" s="56">
        <v>3.0272065783670477</v>
      </c>
      <c r="Y426" s="55">
        <v>34.091786639765715</v>
      </c>
    </row>
    <row r="427" spans="1:25" ht="15">
      <c r="A427" s="45">
        <v>2017</v>
      </c>
      <c r="B427" s="37">
        <v>5</v>
      </c>
      <c r="C427" s="37" t="s">
        <v>71</v>
      </c>
      <c r="D427" s="37" t="s">
        <v>75</v>
      </c>
      <c r="E427" s="37" t="s">
        <v>236</v>
      </c>
      <c r="F427" s="37" t="s">
        <v>73</v>
      </c>
      <c r="G427" s="38" t="s">
        <v>88</v>
      </c>
      <c r="H427" s="52">
        <v>48.93471755422787</v>
      </c>
      <c r="I427" s="53">
        <v>0.48780469622088984</v>
      </c>
      <c r="J427" s="54">
        <v>49.422522250448765</v>
      </c>
      <c r="K427" s="52">
        <v>353.6873630679449</v>
      </c>
      <c r="L427" s="53">
        <v>97.40434380174783</v>
      </c>
      <c r="M427" s="54">
        <v>451.0917068696927</v>
      </c>
      <c r="N427" s="52">
        <v>14.896732182591217</v>
      </c>
      <c r="O427" s="53">
        <v>58.09960602197144</v>
      </c>
      <c r="P427" s="53">
        <v>7.004356680145897</v>
      </c>
      <c r="Q427" s="53">
        <v>9.341275343674221</v>
      </c>
      <c r="R427" s="53">
        <v>28.514437478256873</v>
      </c>
      <c r="S427" s="53">
        <v>43.64789408074896</v>
      </c>
      <c r="T427" s="53">
        <v>27.728132096701884</v>
      </c>
      <c r="U427" s="53">
        <v>5.8868786477016535</v>
      </c>
      <c r="V427" s="54">
        <v>195.11931253179213</v>
      </c>
      <c r="W427" s="55">
        <v>695.6335416519336</v>
      </c>
      <c r="X427" s="56">
        <v>65.54687567362534</v>
      </c>
      <c r="Y427" s="55">
        <v>738.1763360203039</v>
      </c>
    </row>
    <row r="428" spans="1:25" ht="15">
      <c r="A428" s="45">
        <v>2017</v>
      </c>
      <c r="B428" s="37">
        <v>5</v>
      </c>
      <c r="C428" s="37" t="s">
        <v>71</v>
      </c>
      <c r="D428" s="37" t="s">
        <v>75</v>
      </c>
      <c r="E428" s="37" t="s">
        <v>237</v>
      </c>
      <c r="F428" s="37" t="s">
        <v>73</v>
      </c>
      <c r="G428" s="38" t="s">
        <v>89</v>
      </c>
      <c r="H428" s="52">
        <v>284.27453268295693</v>
      </c>
      <c r="I428" s="53">
        <v>12.186639419052693</v>
      </c>
      <c r="J428" s="54">
        <v>296.46117210200964</v>
      </c>
      <c r="K428" s="52">
        <v>203.32938551652362</v>
      </c>
      <c r="L428" s="53">
        <v>56.78168761265782</v>
      </c>
      <c r="M428" s="54">
        <v>260.1110731291814</v>
      </c>
      <c r="N428" s="52">
        <v>29.897104078032427</v>
      </c>
      <c r="O428" s="53">
        <v>88.32385486211928</v>
      </c>
      <c r="P428" s="53">
        <v>12.141475192558461</v>
      </c>
      <c r="Q428" s="53">
        <v>11.753804616787557</v>
      </c>
      <c r="R428" s="53">
        <v>37.14655831500205</v>
      </c>
      <c r="S428" s="53">
        <v>56.48165472616155</v>
      </c>
      <c r="T428" s="53">
        <v>84.34395083447723</v>
      </c>
      <c r="U428" s="53">
        <v>9.740124393497975</v>
      </c>
      <c r="V428" s="54">
        <v>329.8285270186365</v>
      </c>
      <c r="W428" s="55">
        <v>886.4007722498276</v>
      </c>
      <c r="X428" s="56">
        <v>86.77317286457043</v>
      </c>
      <c r="Y428" s="55">
        <v>977.2226541367198</v>
      </c>
    </row>
    <row r="429" spans="1:25" ht="15">
      <c r="A429" s="45">
        <v>2017</v>
      </c>
      <c r="B429" s="37">
        <v>5</v>
      </c>
      <c r="C429" s="37" t="s">
        <v>71</v>
      </c>
      <c r="D429" s="37" t="s">
        <v>84</v>
      </c>
      <c r="E429" s="37" t="s">
        <v>238</v>
      </c>
      <c r="F429" s="37" t="s">
        <v>73</v>
      </c>
      <c r="G429" s="38" t="s">
        <v>90</v>
      </c>
      <c r="H429" s="52">
        <v>8.371505843515072</v>
      </c>
      <c r="I429" s="53">
        <v>0</v>
      </c>
      <c r="J429" s="54">
        <v>8.371505843515072</v>
      </c>
      <c r="K429" s="52">
        <v>5.131415581116216</v>
      </c>
      <c r="L429" s="53">
        <v>0.4897165996708212</v>
      </c>
      <c r="M429" s="54">
        <v>5.621132180787037</v>
      </c>
      <c r="N429" s="52">
        <v>9.342777735430195</v>
      </c>
      <c r="O429" s="53">
        <v>10.26054936479359</v>
      </c>
      <c r="P429" s="53">
        <v>2.0516054582861876</v>
      </c>
      <c r="Q429" s="53">
        <v>1.3195368867902006</v>
      </c>
      <c r="R429" s="53">
        <v>5.873735961531057</v>
      </c>
      <c r="S429" s="53">
        <v>5.50725380110523</v>
      </c>
      <c r="T429" s="53">
        <v>8.779822358718613</v>
      </c>
      <c r="U429" s="53">
        <v>1.912228152435412</v>
      </c>
      <c r="V429" s="54">
        <v>45.047509719090485</v>
      </c>
      <c r="W429" s="55">
        <v>59.040147743392595</v>
      </c>
      <c r="X429" s="56">
        <v>5.87874109420419</v>
      </c>
      <c r="Y429" s="55">
        <v>66.20518983518822</v>
      </c>
    </row>
    <row r="430" spans="1:25" ht="15">
      <c r="A430" s="45">
        <v>2017</v>
      </c>
      <c r="B430" s="37">
        <v>5</v>
      </c>
      <c r="C430" s="37" t="s">
        <v>71</v>
      </c>
      <c r="D430" s="37" t="s">
        <v>72</v>
      </c>
      <c r="E430" s="37" t="s">
        <v>239</v>
      </c>
      <c r="F430" s="37" t="s">
        <v>73</v>
      </c>
      <c r="G430" s="38" t="s">
        <v>91</v>
      </c>
      <c r="H430" s="52">
        <v>14.162913496849884</v>
      </c>
      <c r="I430" s="53">
        <v>1.6558433094860237</v>
      </c>
      <c r="J430" s="54">
        <v>15.818756806335907</v>
      </c>
      <c r="K430" s="52">
        <v>3.5857447885712457</v>
      </c>
      <c r="L430" s="53">
        <v>6.633380949287097</v>
      </c>
      <c r="M430" s="54">
        <v>10.219125737858342</v>
      </c>
      <c r="N430" s="52">
        <v>4.104968625978214</v>
      </c>
      <c r="O430" s="53">
        <v>33.50585714130021</v>
      </c>
      <c r="P430" s="53">
        <v>3.134840857899089</v>
      </c>
      <c r="Q430" s="53">
        <v>2.6972303661761337</v>
      </c>
      <c r="R430" s="53">
        <v>10.383771645040522</v>
      </c>
      <c r="S430" s="53">
        <v>10.146952363740304</v>
      </c>
      <c r="T430" s="53">
        <v>18.858091483587206</v>
      </c>
      <c r="U430" s="53">
        <v>2.8540246856895792</v>
      </c>
      <c r="V430" s="54">
        <v>85.68573716941127</v>
      </c>
      <c r="W430" s="55">
        <v>111.72361971360552</v>
      </c>
      <c r="X430" s="56">
        <v>11.146817594628212</v>
      </c>
      <c r="Y430" s="55">
        <v>125.53319764678449</v>
      </c>
    </row>
    <row r="431" spans="1:25" ht="15">
      <c r="A431" s="45">
        <v>2017</v>
      </c>
      <c r="B431" s="37">
        <v>5</v>
      </c>
      <c r="C431" s="37" t="s">
        <v>71</v>
      </c>
      <c r="D431" s="37" t="s">
        <v>72</v>
      </c>
      <c r="E431" s="37" t="s">
        <v>240</v>
      </c>
      <c r="F431" s="37" t="s">
        <v>73</v>
      </c>
      <c r="G431" s="38" t="s">
        <v>92</v>
      </c>
      <c r="H431" s="52">
        <v>40.28841497473412</v>
      </c>
      <c r="I431" s="53">
        <v>0.6813484108482946</v>
      </c>
      <c r="J431" s="54">
        <v>40.96976338558241</v>
      </c>
      <c r="K431" s="52">
        <v>80.16168352524772</v>
      </c>
      <c r="L431" s="53">
        <v>41.091604565916626</v>
      </c>
      <c r="M431" s="54">
        <v>121.25328809116435</v>
      </c>
      <c r="N431" s="52">
        <v>20.185972506172416</v>
      </c>
      <c r="O431" s="53">
        <v>102.45659136294228</v>
      </c>
      <c r="P431" s="53">
        <v>11.803436033684928</v>
      </c>
      <c r="Q431" s="53">
        <v>14.699448068319823</v>
      </c>
      <c r="R431" s="53">
        <v>42.63373201414904</v>
      </c>
      <c r="S431" s="53">
        <v>42.489780245891005</v>
      </c>
      <c r="T431" s="53">
        <v>70.21884179887435</v>
      </c>
      <c r="U431" s="53">
        <v>11.460236408276891</v>
      </c>
      <c r="V431" s="54">
        <v>315.94803843831073</v>
      </c>
      <c r="W431" s="55">
        <v>478.17108991505745</v>
      </c>
      <c r="X431" s="56">
        <v>46.839275758311715</v>
      </c>
      <c r="Y431" s="55">
        <v>527.4945238524209</v>
      </c>
    </row>
    <row r="432" spans="1:25" ht="15">
      <c r="A432" s="45">
        <v>2017</v>
      </c>
      <c r="B432" s="37">
        <v>5</v>
      </c>
      <c r="C432" s="37" t="s">
        <v>93</v>
      </c>
      <c r="D432" s="37" t="s">
        <v>94</v>
      </c>
      <c r="E432" s="37" t="s">
        <v>241</v>
      </c>
      <c r="F432" s="37" t="s">
        <v>95</v>
      </c>
      <c r="G432" s="38" t="s">
        <v>96</v>
      </c>
      <c r="H432" s="52">
        <v>4.1318470180637785</v>
      </c>
      <c r="I432" s="53">
        <v>0.09991599365002238</v>
      </c>
      <c r="J432" s="54">
        <v>4.2317630117138005</v>
      </c>
      <c r="K432" s="52">
        <v>0.4277038136088667</v>
      </c>
      <c r="L432" s="53">
        <v>1.4459925480778197</v>
      </c>
      <c r="M432" s="54">
        <v>1.8736963616866864</v>
      </c>
      <c r="N432" s="52">
        <v>2.373338884626542</v>
      </c>
      <c r="O432" s="53">
        <v>1.5343109892824551</v>
      </c>
      <c r="P432" s="53">
        <v>0.3383684388094588</v>
      </c>
      <c r="Q432" s="53">
        <v>0.28423013351529397</v>
      </c>
      <c r="R432" s="53">
        <v>2.165323116286698</v>
      </c>
      <c r="S432" s="53">
        <v>1.5173330880253137</v>
      </c>
      <c r="T432" s="53">
        <v>4.753275931429575</v>
      </c>
      <c r="U432" s="53">
        <v>0.37864345112714803</v>
      </c>
      <c r="V432" s="54">
        <v>13.344824033102485</v>
      </c>
      <c r="W432" s="55">
        <v>19.450283406502972</v>
      </c>
      <c r="X432" s="56">
        <v>1.932742093684954</v>
      </c>
      <c r="Y432" s="55">
        <v>21.766152968503285</v>
      </c>
    </row>
    <row r="433" spans="1:25" ht="15">
      <c r="A433" s="45">
        <v>2017</v>
      </c>
      <c r="B433" s="37">
        <v>5</v>
      </c>
      <c r="C433" s="37" t="s">
        <v>93</v>
      </c>
      <c r="D433" s="37" t="s">
        <v>97</v>
      </c>
      <c r="E433" s="37" t="s">
        <v>242</v>
      </c>
      <c r="F433" s="37" t="s">
        <v>95</v>
      </c>
      <c r="G433" s="38" t="s">
        <v>98</v>
      </c>
      <c r="H433" s="52">
        <v>36.62876395323564</v>
      </c>
      <c r="I433" s="53">
        <v>0</v>
      </c>
      <c r="J433" s="54">
        <v>36.62876395323564</v>
      </c>
      <c r="K433" s="52">
        <v>0.9867286936200202</v>
      </c>
      <c r="L433" s="53">
        <v>7.17747038510318</v>
      </c>
      <c r="M433" s="54">
        <v>8.1641990787232</v>
      </c>
      <c r="N433" s="52">
        <v>10.87968154183222</v>
      </c>
      <c r="O433" s="53">
        <v>3.9847202248020155</v>
      </c>
      <c r="P433" s="53">
        <v>1.1728212928511992</v>
      </c>
      <c r="Q433" s="53">
        <v>1.29195944326593</v>
      </c>
      <c r="R433" s="53">
        <v>6.200648954398274</v>
      </c>
      <c r="S433" s="53">
        <v>4.6478011717895304</v>
      </c>
      <c r="T433" s="53">
        <v>8.26233297997196</v>
      </c>
      <c r="U433" s="53">
        <v>1.203917449389399</v>
      </c>
      <c r="V433" s="54">
        <v>37.64388305830053</v>
      </c>
      <c r="W433" s="55">
        <v>82.43684609025937</v>
      </c>
      <c r="X433" s="56">
        <v>8.219735900710322</v>
      </c>
      <c r="Y433" s="55">
        <v>92.5690578853251</v>
      </c>
    </row>
    <row r="434" spans="1:25" ht="15">
      <c r="A434" s="45">
        <v>2017</v>
      </c>
      <c r="B434" s="37">
        <v>5</v>
      </c>
      <c r="C434" s="37" t="s">
        <v>93</v>
      </c>
      <c r="D434" s="37" t="s">
        <v>97</v>
      </c>
      <c r="E434" s="37" t="s">
        <v>243</v>
      </c>
      <c r="F434" s="37" t="s">
        <v>95</v>
      </c>
      <c r="G434" s="38" t="s">
        <v>99</v>
      </c>
      <c r="H434" s="52">
        <v>10.840535518832565</v>
      </c>
      <c r="I434" s="53">
        <v>0</v>
      </c>
      <c r="J434" s="54">
        <v>10.840535518832565</v>
      </c>
      <c r="K434" s="52">
        <v>0.9860605419596312</v>
      </c>
      <c r="L434" s="53">
        <v>3.271421101910699</v>
      </c>
      <c r="M434" s="54">
        <v>4.257481643870331</v>
      </c>
      <c r="N434" s="52">
        <v>1.1894303662063501</v>
      </c>
      <c r="O434" s="53">
        <v>3.6893591901882052</v>
      </c>
      <c r="P434" s="53">
        <v>1.0079108358697701</v>
      </c>
      <c r="Q434" s="53">
        <v>0.9413831438779499</v>
      </c>
      <c r="R434" s="53">
        <v>6.614584182957443</v>
      </c>
      <c r="S434" s="53">
        <v>4.164858040690876</v>
      </c>
      <c r="T434" s="53">
        <v>12.043309138570441</v>
      </c>
      <c r="U434" s="53">
        <v>1.4758523169321613</v>
      </c>
      <c r="V434" s="54">
        <v>31.126687215293195</v>
      </c>
      <c r="W434" s="55">
        <v>46.22470437799609</v>
      </c>
      <c r="X434" s="56">
        <v>4.582360848349439</v>
      </c>
      <c r="Y434" s="55">
        <v>51.60562832637407</v>
      </c>
    </row>
    <row r="435" spans="1:25" ht="15">
      <c r="A435" s="45">
        <v>2017</v>
      </c>
      <c r="B435" s="37">
        <v>5</v>
      </c>
      <c r="C435" s="37" t="s">
        <v>93</v>
      </c>
      <c r="D435" s="37" t="s">
        <v>97</v>
      </c>
      <c r="E435" s="37" t="s">
        <v>244</v>
      </c>
      <c r="F435" s="37" t="s">
        <v>95</v>
      </c>
      <c r="G435" s="38" t="s">
        <v>100</v>
      </c>
      <c r="H435" s="52">
        <v>7.051703789914835</v>
      </c>
      <c r="I435" s="53">
        <v>16.957358529776364</v>
      </c>
      <c r="J435" s="54">
        <v>24.0090623196912</v>
      </c>
      <c r="K435" s="52">
        <v>2.6296072840360103</v>
      </c>
      <c r="L435" s="53">
        <v>2.999005208947236</v>
      </c>
      <c r="M435" s="54">
        <v>5.628612492983246</v>
      </c>
      <c r="N435" s="52">
        <v>1.402464258895211</v>
      </c>
      <c r="O435" s="53">
        <v>7.161724948270172</v>
      </c>
      <c r="P435" s="53">
        <v>2.513735905756551</v>
      </c>
      <c r="Q435" s="53">
        <v>2.2104718360789586</v>
      </c>
      <c r="R435" s="53">
        <v>10.026568480422233</v>
      </c>
      <c r="S435" s="53">
        <v>8.059829082691419</v>
      </c>
      <c r="T435" s="53">
        <v>12.26260219042621</v>
      </c>
      <c r="U435" s="53">
        <v>3.4347767440954904</v>
      </c>
      <c r="V435" s="54">
        <v>47.07217344663624</v>
      </c>
      <c r="W435" s="55">
        <v>76.70984825931069</v>
      </c>
      <c r="X435" s="56">
        <v>7.581246274891168</v>
      </c>
      <c r="Y435" s="55">
        <v>85.37848461815256</v>
      </c>
    </row>
    <row r="436" spans="1:25" ht="15">
      <c r="A436" s="45">
        <v>2017</v>
      </c>
      <c r="B436" s="37">
        <v>5</v>
      </c>
      <c r="C436" s="37" t="s">
        <v>93</v>
      </c>
      <c r="D436" s="37" t="s">
        <v>97</v>
      </c>
      <c r="E436" s="37" t="s">
        <v>245</v>
      </c>
      <c r="F436" s="37" t="s">
        <v>95</v>
      </c>
      <c r="G436" s="38" t="s">
        <v>101</v>
      </c>
      <c r="H436" s="52">
        <v>32.97972535233916</v>
      </c>
      <c r="I436" s="53">
        <v>0.3714855790543381</v>
      </c>
      <c r="J436" s="54">
        <v>33.351210931393496</v>
      </c>
      <c r="K436" s="52">
        <v>3.396694232195633</v>
      </c>
      <c r="L436" s="53">
        <v>5.352169668084994</v>
      </c>
      <c r="M436" s="54">
        <v>8.748863900280627</v>
      </c>
      <c r="N436" s="52">
        <v>3.7629508120302706</v>
      </c>
      <c r="O436" s="53">
        <v>9.104084518969982</v>
      </c>
      <c r="P436" s="53">
        <v>2.592344869500448</v>
      </c>
      <c r="Q436" s="53">
        <v>2.393011989092984</v>
      </c>
      <c r="R436" s="53">
        <v>9.690401627092095</v>
      </c>
      <c r="S436" s="53">
        <v>7.119192487940685</v>
      </c>
      <c r="T436" s="53">
        <v>15.468380452666857</v>
      </c>
      <c r="U436" s="53">
        <v>2.150382034061631</v>
      </c>
      <c r="V436" s="54">
        <v>52.28074879135495</v>
      </c>
      <c r="W436" s="55">
        <v>94.38082362302907</v>
      </c>
      <c r="X436" s="56">
        <v>9.388638569907119</v>
      </c>
      <c r="Y436" s="55">
        <v>105.7329898785475</v>
      </c>
    </row>
    <row r="437" spans="1:25" ht="15">
      <c r="A437" s="45">
        <v>2017</v>
      </c>
      <c r="B437" s="37">
        <v>5</v>
      </c>
      <c r="C437" s="37" t="s">
        <v>93</v>
      </c>
      <c r="D437" s="37" t="s">
        <v>94</v>
      </c>
      <c r="E437" s="37" t="s">
        <v>246</v>
      </c>
      <c r="F437" s="37" t="s">
        <v>95</v>
      </c>
      <c r="G437" s="38" t="s">
        <v>102</v>
      </c>
      <c r="H437" s="52">
        <v>31.586120138825144</v>
      </c>
      <c r="I437" s="53">
        <v>0</v>
      </c>
      <c r="J437" s="54">
        <v>31.586120138825144</v>
      </c>
      <c r="K437" s="52">
        <v>1.8432261340830607</v>
      </c>
      <c r="L437" s="53">
        <v>10.618694885972</v>
      </c>
      <c r="M437" s="54">
        <v>12.46192102005506</v>
      </c>
      <c r="N437" s="52">
        <v>1.7536268224021114</v>
      </c>
      <c r="O437" s="53">
        <v>25.378751392033287</v>
      </c>
      <c r="P437" s="53">
        <v>3.9931779344409515</v>
      </c>
      <c r="Q437" s="53">
        <v>3.4797909581298296</v>
      </c>
      <c r="R437" s="53">
        <v>15.606095456604367</v>
      </c>
      <c r="S437" s="53">
        <v>11.201843053478674</v>
      </c>
      <c r="T437" s="53">
        <v>23.99542913506407</v>
      </c>
      <c r="U437" s="53">
        <v>3.5324388241551965</v>
      </c>
      <c r="V437" s="54">
        <v>88.94115357630848</v>
      </c>
      <c r="W437" s="55">
        <v>132.98919473518868</v>
      </c>
      <c r="X437" s="56">
        <v>13.229470180528178</v>
      </c>
      <c r="Y437" s="55">
        <v>148.98763942651095</v>
      </c>
    </row>
    <row r="438" spans="1:25" ht="15">
      <c r="A438" s="45">
        <v>2017</v>
      </c>
      <c r="B438" s="37">
        <v>5</v>
      </c>
      <c r="C438" s="37" t="s">
        <v>93</v>
      </c>
      <c r="D438" s="37" t="s">
        <v>94</v>
      </c>
      <c r="E438" s="37" t="s">
        <v>247</v>
      </c>
      <c r="F438" s="37" t="s">
        <v>95</v>
      </c>
      <c r="G438" s="38" t="s">
        <v>103</v>
      </c>
      <c r="H438" s="52">
        <v>64.83206865878026</v>
      </c>
      <c r="I438" s="53">
        <v>0</v>
      </c>
      <c r="J438" s="54">
        <v>64.83206865878026</v>
      </c>
      <c r="K438" s="52">
        <v>5.233292154299642</v>
      </c>
      <c r="L438" s="53">
        <v>15.107145392172361</v>
      </c>
      <c r="M438" s="54">
        <v>20.340437546472003</v>
      </c>
      <c r="N438" s="52">
        <v>10.236368099859636</v>
      </c>
      <c r="O438" s="53">
        <v>33.87569467233895</v>
      </c>
      <c r="P438" s="53">
        <v>6.289378746334046</v>
      </c>
      <c r="Q438" s="53">
        <v>6.001689814711261</v>
      </c>
      <c r="R438" s="53">
        <v>19.99427580373172</v>
      </c>
      <c r="S438" s="53">
        <v>16.810580314016914</v>
      </c>
      <c r="T438" s="53">
        <v>31.477538492769302</v>
      </c>
      <c r="U438" s="53">
        <v>5.584929297501734</v>
      </c>
      <c r="V438" s="54">
        <v>130.27045524126356</v>
      </c>
      <c r="W438" s="55">
        <v>215.44296144651582</v>
      </c>
      <c r="X438" s="56">
        <v>21.452839234776103</v>
      </c>
      <c r="Y438" s="55">
        <v>241.59760458138246</v>
      </c>
    </row>
    <row r="439" spans="1:25" ht="15">
      <c r="A439" s="45">
        <v>2017</v>
      </c>
      <c r="B439" s="37">
        <v>5</v>
      </c>
      <c r="C439" s="37" t="s">
        <v>93</v>
      </c>
      <c r="D439" s="37" t="s">
        <v>97</v>
      </c>
      <c r="E439" s="37" t="s">
        <v>248</v>
      </c>
      <c r="F439" s="37" t="s">
        <v>95</v>
      </c>
      <c r="G439" s="38" t="s">
        <v>104</v>
      </c>
      <c r="H439" s="52">
        <v>88.08348661704387</v>
      </c>
      <c r="I439" s="53">
        <v>0</v>
      </c>
      <c r="J439" s="54">
        <v>88.08348661704387</v>
      </c>
      <c r="K439" s="52">
        <v>8.824881185151614</v>
      </c>
      <c r="L439" s="53">
        <v>8.85952054610694</v>
      </c>
      <c r="M439" s="54">
        <v>17.684401731258554</v>
      </c>
      <c r="N439" s="52">
        <v>4.210900000562593</v>
      </c>
      <c r="O439" s="53">
        <v>12.798739134989757</v>
      </c>
      <c r="P439" s="53">
        <v>3.4677309063343897</v>
      </c>
      <c r="Q439" s="53">
        <v>2.7821833870534594</v>
      </c>
      <c r="R439" s="53">
        <v>16.926275935763503</v>
      </c>
      <c r="S439" s="53">
        <v>10.418890461670566</v>
      </c>
      <c r="T439" s="53">
        <v>18.43352315356554</v>
      </c>
      <c r="U439" s="53">
        <v>4.788007442193799</v>
      </c>
      <c r="V439" s="54">
        <v>73.82625042213361</v>
      </c>
      <c r="W439" s="55">
        <v>179.59413877043602</v>
      </c>
      <c r="X439" s="56">
        <v>17.893089780297302</v>
      </c>
      <c r="Y439" s="55">
        <v>201.5084967116824</v>
      </c>
    </row>
    <row r="440" spans="1:25" ht="15">
      <c r="A440" s="45">
        <v>2017</v>
      </c>
      <c r="B440" s="37">
        <v>5</v>
      </c>
      <c r="C440" s="37" t="s">
        <v>93</v>
      </c>
      <c r="D440" s="37" t="s">
        <v>94</v>
      </c>
      <c r="E440" s="37" t="s">
        <v>249</v>
      </c>
      <c r="F440" s="37" t="s">
        <v>95</v>
      </c>
      <c r="G440" s="38" t="s">
        <v>105</v>
      </c>
      <c r="H440" s="52">
        <v>24.698254249461122</v>
      </c>
      <c r="I440" s="53">
        <v>0.3292103974713065</v>
      </c>
      <c r="J440" s="54">
        <v>25.02746464693243</v>
      </c>
      <c r="K440" s="52">
        <v>1.1839621115465726</v>
      </c>
      <c r="L440" s="53">
        <v>16.205685177152027</v>
      </c>
      <c r="M440" s="54">
        <v>17.3896472886986</v>
      </c>
      <c r="N440" s="52">
        <v>4.029551128655556</v>
      </c>
      <c r="O440" s="53">
        <v>24.07412472684465</v>
      </c>
      <c r="P440" s="53">
        <v>5.485235567020876</v>
      </c>
      <c r="Q440" s="53">
        <v>6.32462419677594</v>
      </c>
      <c r="R440" s="53">
        <v>23.921825840788166</v>
      </c>
      <c r="S440" s="53">
        <v>14.6565368005755</v>
      </c>
      <c r="T440" s="53">
        <v>32.363469222142776</v>
      </c>
      <c r="U440" s="53">
        <v>6.110589011495978</v>
      </c>
      <c r="V440" s="54">
        <v>116.96595649429945</v>
      </c>
      <c r="W440" s="55">
        <v>159.3830684299305</v>
      </c>
      <c r="X440" s="56">
        <v>15.75880141183839</v>
      </c>
      <c r="Y440" s="55">
        <v>177.47243598505335</v>
      </c>
    </row>
    <row r="441" spans="1:25" ht="15">
      <c r="A441" s="45">
        <v>2017</v>
      </c>
      <c r="B441" s="37">
        <v>5</v>
      </c>
      <c r="C441" s="37" t="s">
        <v>93</v>
      </c>
      <c r="D441" s="37" t="s">
        <v>97</v>
      </c>
      <c r="E441" s="37" t="s">
        <v>250</v>
      </c>
      <c r="F441" s="37" t="s">
        <v>95</v>
      </c>
      <c r="G441" s="38" t="s">
        <v>106</v>
      </c>
      <c r="H441" s="52">
        <v>10.386255228234898</v>
      </c>
      <c r="I441" s="53">
        <v>0</v>
      </c>
      <c r="J441" s="54">
        <v>10.386255228234898</v>
      </c>
      <c r="K441" s="52">
        <v>0.7032898505559264</v>
      </c>
      <c r="L441" s="53">
        <v>3.361051030381759</v>
      </c>
      <c r="M441" s="54">
        <v>4.064340880937685</v>
      </c>
      <c r="N441" s="52">
        <v>8.372337752021302</v>
      </c>
      <c r="O441" s="53">
        <v>5.298976753580008</v>
      </c>
      <c r="P441" s="53">
        <v>0.8447096367608957</v>
      </c>
      <c r="Q441" s="53">
        <v>0.6668074379637524</v>
      </c>
      <c r="R441" s="53">
        <v>3.7992927270391657</v>
      </c>
      <c r="S441" s="53">
        <v>3.217681526327743</v>
      </c>
      <c r="T441" s="53">
        <v>6.7973503627821215</v>
      </c>
      <c r="U441" s="53">
        <v>0.9307824554375657</v>
      </c>
      <c r="V441" s="54">
        <v>29.92793865191255</v>
      </c>
      <c r="W441" s="55">
        <v>44.378534761085135</v>
      </c>
      <c r="X441" s="56">
        <v>4.425581748450012</v>
      </c>
      <c r="Y441" s="55">
        <v>49.840013264512024</v>
      </c>
    </row>
    <row r="442" spans="1:25" ht="15">
      <c r="A442" s="45">
        <v>2017</v>
      </c>
      <c r="B442" s="37">
        <v>5</v>
      </c>
      <c r="C442" s="37" t="s">
        <v>93</v>
      </c>
      <c r="D442" s="37" t="s">
        <v>97</v>
      </c>
      <c r="E442" s="37" t="s">
        <v>251</v>
      </c>
      <c r="F442" s="37" t="s">
        <v>95</v>
      </c>
      <c r="G442" s="38" t="s">
        <v>107</v>
      </c>
      <c r="H442" s="52">
        <v>16.18525353304543</v>
      </c>
      <c r="I442" s="53">
        <v>0.21089428000480517</v>
      </c>
      <c r="J442" s="54">
        <v>16.396147813050234</v>
      </c>
      <c r="K442" s="52">
        <v>1.330240872727678</v>
      </c>
      <c r="L442" s="53">
        <v>3.7723895860547385</v>
      </c>
      <c r="M442" s="54">
        <v>5.102630458782416</v>
      </c>
      <c r="N442" s="52">
        <v>1.3256019750647048</v>
      </c>
      <c r="O442" s="53">
        <v>4.296334650081416</v>
      </c>
      <c r="P442" s="53">
        <v>1.5534233716293167</v>
      </c>
      <c r="Q442" s="53">
        <v>1.4361654188153248</v>
      </c>
      <c r="R442" s="53">
        <v>9.099158555210193</v>
      </c>
      <c r="S442" s="53">
        <v>4.313787738986351</v>
      </c>
      <c r="T442" s="53">
        <v>9.5636294399928</v>
      </c>
      <c r="U442" s="53">
        <v>1.9232634686239536</v>
      </c>
      <c r="V442" s="54">
        <v>33.51136461840406</v>
      </c>
      <c r="W442" s="55">
        <v>55.01014289023671</v>
      </c>
      <c r="X442" s="56">
        <v>5.451373135059886</v>
      </c>
      <c r="Y442" s="55">
        <v>61.39227863955674</v>
      </c>
    </row>
    <row r="443" spans="1:25" ht="15">
      <c r="A443" s="45">
        <v>2017</v>
      </c>
      <c r="B443" s="37">
        <v>5</v>
      </c>
      <c r="C443" s="37" t="s">
        <v>93</v>
      </c>
      <c r="D443" s="37" t="s">
        <v>97</v>
      </c>
      <c r="E443" s="37" t="s">
        <v>252</v>
      </c>
      <c r="F443" s="37" t="s">
        <v>95</v>
      </c>
      <c r="G443" s="38" t="s">
        <v>108</v>
      </c>
      <c r="H443" s="52">
        <v>22.774671790543174</v>
      </c>
      <c r="I443" s="53">
        <v>0.23504281092113988</v>
      </c>
      <c r="J443" s="54">
        <v>23.009714601464314</v>
      </c>
      <c r="K443" s="52">
        <v>0.7781478825190377</v>
      </c>
      <c r="L443" s="53">
        <v>7.472941753440957</v>
      </c>
      <c r="M443" s="54">
        <v>8.251089635959994</v>
      </c>
      <c r="N443" s="52">
        <v>1.8501228202130569</v>
      </c>
      <c r="O443" s="53">
        <v>7.274006665966055</v>
      </c>
      <c r="P443" s="53">
        <v>2.4398326988933716</v>
      </c>
      <c r="Q443" s="53">
        <v>7.073462939469402</v>
      </c>
      <c r="R443" s="53">
        <v>11.885246240346893</v>
      </c>
      <c r="S443" s="53">
        <v>7.273796572875565</v>
      </c>
      <c r="T443" s="53">
        <v>16.151692988157254</v>
      </c>
      <c r="U443" s="53">
        <v>2.42161863294448</v>
      </c>
      <c r="V443" s="54">
        <v>56.36977955886608</v>
      </c>
      <c r="W443" s="55">
        <v>87.63058379629038</v>
      </c>
      <c r="X443" s="56">
        <v>8.651495874262887</v>
      </c>
      <c r="Y443" s="55">
        <v>97.43141684887976</v>
      </c>
    </row>
    <row r="444" spans="1:25" ht="15">
      <c r="A444" s="45">
        <v>2017</v>
      </c>
      <c r="B444" s="37">
        <v>5</v>
      </c>
      <c r="C444" s="37" t="s">
        <v>93</v>
      </c>
      <c r="D444" s="37" t="s">
        <v>97</v>
      </c>
      <c r="E444" s="37" t="s">
        <v>253</v>
      </c>
      <c r="F444" s="37" t="s">
        <v>95</v>
      </c>
      <c r="G444" s="38" t="s">
        <v>109</v>
      </c>
      <c r="H444" s="52">
        <v>5.366792769881716</v>
      </c>
      <c r="I444" s="53">
        <v>0.06524067051756051</v>
      </c>
      <c r="J444" s="54">
        <v>5.432033440399277</v>
      </c>
      <c r="K444" s="52">
        <v>0.4745350689608274</v>
      </c>
      <c r="L444" s="53">
        <v>2.4012740458471726</v>
      </c>
      <c r="M444" s="54">
        <v>2.875809114808</v>
      </c>
      <c r="N444" s="52">
        <v>1.7025637628150494</v>
      </c>
      <c r="O444" s="53">
        <v>5.489629196088623</v>
      </c>
      <c r="P444" s="53">
        <v>0.9043904903876322</v>
      </c>
      <c r="Q444" s="53">
        <v>0.4659200506299151</v>
      </c>
      <c r="R444" s="53">
        <v>6.584449196799454</v>
      </c>
      <c r="S444" s="53">
        <v>2.5287875264497024</v>
      </c>
      <c r="T444" s="53">
        <v>4.352669798027287</v>
      </c>
      <c r="U444" s="53">
        <v>0.7026711253116779</v>
      </c>
      <c r="V444" s="54">
        <v>22.73108114650934</v>
      </c>
      <c r="W444" s="55">
        <v>31.038923701716616</v>
      </c>
      <c r="X444" s="56">
        <v>3.0805142830176098</v>
      </c>
      <c r="Y444" s="55">
        <v>34.69212932998042</v>
      </c>
    </row>
    <row r="445" spans="1:25" ht="15">
      <c r="A445" s="45">
        <v>2017</v>
      </c>
      <c r="B445" s="37">
        <v>5</v>
      </c>
      <c r="C445" s="37" t="s">
        <v>93</v>
      </c>
      <c r="D445" s="37" t="s">
        <v>94</v>
      </c>
      <c r="E445" s="37" t="s">
        <v>254</v>
      </c>
      <c r="F445" s="37" t="s">
        <v>95</v>
      </c>
      <c r="G445" s="38" t="s">
        <v>110</v>
      </c>
      <c r="H445" s="52">
        <v>17.045685644608675</v>
      </c>
      <c r="I445" s="53">
        <v>0</v>
      </c>
      <c r="J445" s="54">
        <v>17.045685644608675</v>
      </c>
      <c r="K445" s="52">
        <v>3.2152871790482513</v>
      </c>
      <c r="L445" s="53">
        <v>3.0759116818292602</v>
      </c>
      <c r="M445" s="54">
        <v>6.291198860877511</v>
      </c>
      <c r="N445" s="52">
        <v>2.113773368984101</v>
      </c>
      <c r="O445" s="53">
        <v>7.502792363050295</v>
      </c>
      <c r="P445" s="53">
        <v>2.0672106658992493</v>
      </c>
      <c r="Q445" s="53">
        <v>1.9506575369714219</v>
      </c>
      <c r="R445" s="53">
        <v>7.476628258314321</v>
      </c>
      <c r="S445" s="53">
        <v>6.064525226269014</v>
      </c>
      <c r="T445" s="53">
        <v>15.900426321782057</v>
      </c>
      <c r="U445" s="53">
        <v>1.6463961442914983</v>
      </c>
      <c r="V445" s="54">
        <v>44.72240988556196</v>
      </c>
      <c r="W445" s="55">
        <v>68.05929439104816</v>
      </c>
      <c r="X445" s="56">
        <v>6.759647258086884</v>
      </c>
      <c r="Y445" s="55">
        <v>76.12579348761268</v>
      </c>
    </row>
    <row r="446" spans="1:25" ht="15">
      <c r="A446" s="45">
        <v>2017</v>
      </c>
      <c r="B446" s="37">
        <v>5</v>
      </c>
      <c r="C446" s="37" t="s">
        <v>93</v>
      </c>
      <c r="D446" s="37" t="s">
        <v>97</v>
      </c>
      <c r="E446" s="37" t="s">
        <v>255</v>
      </c>
      <c r="F446" s="37" t="s">
        <v>95</v>
      </c>
      <c r="G446" s="38" t="s">
        <v>111</v>
      </c>
      <c r="H446" s="52">
        <v>23.533756482524236</v>
      </c>
      <c r="I446" s="53">
        <v>0.6809599078700992</v>
      </c>
      <c r="J446" s="54">
        <v>24.214716390394337</v>
      </c>
      <c r="K446" s="52">
        <v>4.158834375245382</v>
      </c>
      <c r="L446" s="53">
        <v>3.4141163177645626</v>
      </c>
      <c r="M446" s="54">
        <v>7.572950693009945</v>
      </c>
      <c r="N446" s="52">
        <v>1.3487586493408548</v>
      </c>
      <c r="O446" s="53">
        <v>5.455123036413272</v>
      </c>
      <c r="P446" s="53">
        <v>2.4581903999018464</v>
      </c>
      <c r="Q446" s="53">
        <v>2.309100515419691</v>
      </c>
      <c r="R446" s="53">
        <v>12.200764628447281</v>
      </c>
      <c r="S446" s="53">
        <v>6.382440425874567</v>
      </c>
      <c r="T446" s="53">
        <v>16.78508410713977</v>
      </c>
      <c r="U446" s="53">
        <v>2.044641108338277</v>
      </c>
      <c r="V446" s="54">
        <v>48.98410287087555</v>
      </c>
      <c r="W446" s="55">
        <v>80.77176995427983</v>
      </c>
      <c r="X446" s="56">
        <v>8.004973695737009</v>
      </c>
      <c r="Y446" s="55">
        <v>90.15042012244605</v>
      </c>
    </row>
    <row r="447" spans="1:25" ht="15">
      <c r="A447" s="45">
        <v>2017</v>
      </c>
      <c r="B447" s="37">
        <v>5</v>
      </c>
      <c r="C447" s="37" t="s">
        <v>93</v>
      </c>
      <c r="D447" s="37" t="s">
        <v>97</v>
      </c>
      <c r="E447" s="37" t="s">
        <v>256</v>
      </c>
      <c r="F447" s="37" t="s">
        <v>95</v>
      </c>
      <c r="G447" s="38" t="s">
        <v>112</v>
      </c>
      <c r="H447" s="52">
        <v>14.320043061520147</v>
      </c>
      <c r="I447" s="53">
        <v>0</v>
      </c>
      <c r="J447" s="54">
        <v>14.320043061520147</v>
      </c>
      <c r="K447" s="52">
        <v>2.102227456832326</v>
      </c>
      <c r="L447" s="53">
        <v>12.095894489382296</v>
      </c>
      <c r="M447" s="54">
        <v>14.198121946214622</v>
      </c>
      <c r="N447" s="52">
        <v>2.644680549846919</v>
      </c>
      <c r="O447" s="53">
        <v>39.83069928646107</v>
      </c>
      <c r="P447" s="53">
        <v>4.782153932382381</v>
      </c>
      <c r="Q447" s="53">
        <v>3.205448852760955</v>
      </c>
      <c r="R447" s="53">
        <v>40.9083216800169</v>
      </c>
      <c r="S447" s="53">
        <v>13.383623320307178</v>
      </c>
      <c r="T447" s="53">
        <v>15.95743191205931</v>
      </c>
      <c r="U447" s="53">
        <v>3.305810002864991</v>
      </c>
      <c r="V447" s="54">
        <v>124.01816953669969</v>
      </c>
      <c r="W447" s="55">
        <v>152.53633454443445</v>
      </c>
      <c r="X447" s="56">
        <v>15.120012292498739</v>
      </c>
      <c r="Y447" s="55">
        <v>170.27849398538106</v>
      </c>
    </row>
    <row r="448" spans="1:25" ht="15">
      <c r="A448" s="45">
        <v>2017</v>
      </c>
      <c r="B448" s="37">
        <v>5</v>
      </c>
      <c r="C448" s="37" t="s">
        <v>93</v>
      </c>
      <c r="D448" s="37" t="s">
        <v>97</v>
      </c>
      <c r="E448" s="37" t="s">
        <v>257</v>
      </c>
      <c r="F448" s="37" t="s">
        <v>95</v>
      </c>
      <c r="G448" s="38" t="s">
        <v>113</v>
      </c>
      <c r="H448" s="52">
        <v>22.92852628308335</v>
      </c>
      <c r="I448" s="53">
        <v>1.1951760300932062</v>
      </c>
      <c r="J448" s="54">
        <v>24.123702313176558</v>
      </c>
      <c r="K448" s="52">
        <v>5.897344676127304</v>
      </c>
      <c r="L448" s="53">
        <v>18.804829257528002</v>
      </c>
      <c r="M448" s="54">
        <v>24.702173933655306</v>
      </c>
      <c r="N448" s="52">
        <v>8.75312947070317</v>
      </c>
      <c r="O448" s="53">
        <v>74.64946775983134</v>
      </c>
      <c r="P448" s="53">
        <v>7.524767677551545</v>
      </c>
      <c r="Q448" s="53">
        <v>4.852960235776166</v>
      </c>
      <c r="R448" s="53">
        <v>41.209861141317475</v>
      </c>
      <c r="S448" s="53">
        <v>25.513908790420274</v>
      </c>
      <c r="T448" s="53">
        <v>51.10918604610524</v>
      </c>
      <c r="U448" s="53">
        <v>7.976023816551632</v>
      </c>
      <c r="V448" s="54">
        <v>221.58930493825687</v>
      </c>
      <c r="W448" s="55">
        <v>270.4151811850887</v>
      </c>
      <c r="X448" s="56">
        <v>26.908891726956444</v>
      </c>
      <c r="Y448" s="55">
        <v>303.04244482714984</v>
      </c>
    </row>
    <row r="449" spans="1:25" ht="15">
      <c r="A449" s="45">
        <v>2017</v>
      </c>
      <c r="B449" s="37">
        <v>5</v>
      </c>
      <c r="C449" s="37" t="s">
        <v>93</v>
      </c>
      <c r="D449" s="37" t="s">
        <v>97</v>
      </c>
      <c r="E449" s="37" t="s">
        <v>258</v>
      </c>
      <c r="F449" s="37" t="s">
        <v>95</v>
      </c>
      <c r="G449" s="38" t="s">
        <v>114</v>
      </c>
      <c r="H449" s="52">
        <v>16.39341475798159</v>
      </c>
      <c r="I449" s="53">
        <v>0.8658747716406235</v>
      </c>
      <c r="J449" s="54">
        <v>17.25928952962221</v>
      </c>
      <c r="K449" s="52">
        <v>3.7481349940214104</v>
      </c>
      <c r="L449" s="53">
        <v>8.8360320503928</v>
      </c>
      <c r="M449" s="54">
        <v>12.584167044414212</v>
      </c>
      <c r="N449" s="52">
        <v>6.3220927623059815</v>
      </c>
      <c r="O449" s="53">
        <v>29.860167888000646</v>
      </c>
      <c r="P449" s="53">
        <v>3.804842623199368</v>
      </c>
      <c r="Q449" s="53">
        <v>3.145943656781278</v>
      </c>
      <c r="R449" s="53">
        <v>24.521281123621485</v>
      </c>
      <c r="S449" s="53">
        <v>12.228326602661173</v>
      </c>
      <c r="T449" s="53">
        <v>19.377912264141937</v>
      </c>
      <c r="U449" s="53">
        <v>3.5717291024141384</v>
      </c>
      <c r="V449" s="54">
        <v>102.832296023126</v>
      </c>
      <c r="W449" s="55">
        <v>132.67575259716244</v>
      </c>
      <c r="X449" s="56">
        <v>13.171453649118794</v>
      </c>
      <c r="Y449" s="55">
        <v>148.334235763687</v>
      </c>
    </row>
    <row r="450" spans="1:25" ht="15">
      <c r="A450" s="45">
        <v>2017</v>
      </c>
      <c r="B450" s="37">
        <v>5</v>
      </c>
      <c r="C450" s="37" t="s">
        <v>93</v>
      </c>
      <c r="D450" s="37" t="s">
        <v>94</v>
      </c>
      <c r="E450" s="37" t="s">
        <v>259</v>
      </c>
      <c r="F450" s="37" t="s">
        <v>95</v>
      </c>
      <c r="G450" s="38" t="s">
        <v>115</v>
      </c>
      <c r="H450" s="52">
        <v>14.732315757486177</v>
      </c>
      <c r="I450" s="53">
        <v>0</v>
      </c>
      <c r="J450" s="54">
        <v>14.732315757486177</v>
      </c>
      <c r="K450" s="52">
        <v>1.9131363171109892</v>
      </c>
      <c r="L450" s="53">
        <v>3.6619866879384233</v>
      </c>
      <c r="M450" s="54">
        <v>5.575123005049413</v>
      </c>
      <c r="N450" s="52">
        <v>2.2020987907559095</v>
      </c>
      <c r="O450" s="53">
        <v>7.072947251653596</v>
      </c>
      <c r="P450" s="53">
        <v>1.5498801669241693</v>
      </c>
      <c r="Q450" s="53">
        <v>1.3509132738160063</v>
      </c>
      <c r="R450" s="53">
        <v>6.89614860341539</v>
      </c>
      <c r="S450" s="53">
        <v>4.872135805010786</v>
      </c>
      <c r="T450" s="53">
        <v>10.418354089358163</v>
      </c>
      <c r="U450" s="53">
        <v>1.4577842797451557</v>
      </c>
      <c r="V450" s="54">
        <v>35.82026226067917</v>
      </c>
      <c r="W450" s="55">
        <v>56.12770102321476</v>
      </c>
      <c r="X450" s="56">
        <v>5.574129116672408</v>
      </c>
      <c r="Y450" s="55">
        <v>62.77472803345445</v>
      </c>
    </row>
    <row r="451" spans="1:25" ht="15">
      <c r="A451" s="45">
        <v>2017</v>
      </c>
      <c r="B451" s="37">
        <v>5</v>
      </c>
      <c r="C451" s="37" t="s">
        <v>116</v>
      </c>
      <c r="D451" s="37" t="s">
        <v>117</v>
      </c>
      <c r="E451" s="37" t="s">
        <v>260</v>
      </c>
      <c r="F451" s="37" t="s">
        <v>118</v>
      </c>
      <c r="G451" s="38" t="s">
        <v>119</v>
      </c>
      <c r="H451" s="52">
        <v>75.52436078789427</v>
      </c>
      <c r="I451" s="53">
        <v>2.3265575651552304</v>
      </c>
      <c r="J451" s="54">
        <v>77.8509183530495</v>
      </c>
      <c r="K451" s="52">
        <v>3.466508901190822</v>
      </c>
      <c r="L451" s="53">
        <v>16.3315720384988</v>
      </c>
      <c r="M451" s="54">
        <v>19.79808093968962</v>
      </c>
      <c r="N451" s="52">
        <v>4.429261325418553</v>
      </c>
      <c r="O451" s="53">
        <v>17.46303982195134</v>
      </c>
      <c r="P451" s="53">
        <v>5.344637061970212</v>
      </c>
      <c r="Q451" s="53">
        <v>5.690666506489421</v>
      </c>
      <c r="R451" s="53">
        <v>28.209689941062372</v>
      </c>
      <c r="S451" s="53">
        <v>14.669061236079978</v>
      </c>
      <c r="T451" s="53">
        <v>32.44946925715304</v>
      </c>
      <c r="U451" s="53">
        <v>4.980690365811474</v>
      </c>
      <c r="V451" s="54">
        <v>113.23651551593639</v>
      </c>
      <c r="W451" s="55">
        <v>210.8855148086755</v>
      </c>
      <c r="X451" s="56">
        <v>20.940248442334475</v>
      </c>
      <c r="Y451" s="55">
        <v>235.82494322042285</v>
      </c>
    </row>
    <row r="452" spans="1:25" ht="15">
      <c r="A452" s="45">
        <v>2017</v>
      </c>
      <c r="B452" s="37">
        <v>5</v>
      </c>
      <c r="C452" s="37" t="s">
        <v>116</v>
      </c>
      <c r="D452" s="37" t="s">
        <v>120</v>
      </c>
      <c r="E452" s="37" t="s">
        <v>261</v>
      </c>
      <c r="F452" s="37" t="s">
        <v>118</v>
      </c>
      <c r="G452" s="38" t="s">
        <v>121</v>
      </c>
      <c r="H452" s="52">
        <v>7.239490227079771</v>
      </c>
      <c r="I452" s="53">
        <v>0</v>
      </c>
      <c r="J452" s="54">
        <v>7.239490227079771</v>
      </c>
      <c r="K452" s="52">
        <v>0.869992059095656</v>
      </c>
      <c r="L452" s="53">
        <v>3.645385663491095</v>
      </c>
      <c r="M452" s="54">
        <v>4.515377722586751</v>
      </c>
      <c r="N452" s="52">
        <v>6.3609374484702155</v>
      </c>
      <c r="O452" s="53">
        <v>4.22241132767177</v>
      </c>
      <c r="P452" s="53">
        <v>1.551615339589842</v>
      </c>
      <c r="Q452" s="53">
        <v>1.1327860087058987</v>
      </c>
      <c r="R452" s="53">
        <v>7.602147455322216</v>
      </c>
      <c r="S452" s="53">
        <v>4.025847978624855</v>
      </c>
      <c r="T452" s="53">
        <v>8.330242673641166</v>
      </c>
      <c r="U452" s="53">
        <v>1.1594373857642937</v>
      </c>
      <c r="V452" s="54">
        <v>34.385425617790254</v>
      </c>
      <c r="W452" s="55">
        <v>46.14029356745677</v>
      </c>
      <c r="X452" s="56">
        <v>4.572078922949284</v>
      </c>
      <c r="Y452" s="55">
        <v>51.489827468570766</v>
      </c>
    </row>
    <row r="453" spans="1:25" ht="15">
      <c r="A453" s="45">
        <v>2017</v>
      </c>
      <c r="B453" s="37">
        <v>5</v>
      </c>
      <c r="C453" s="37" t="s">
        <v>116</v>
      </c>
      <c r="D453" s="37" t="s">
        <v>117</v>
      </c>
      <c r="E453" s="37" t="s">
        <v>262</v>
      </c>
      <c r="F453" s="37" t="s">
        <v>118</v>
      </c>
      <c r="G453" s="38" t="s">
        <v>122</v>
      </c>
      <c r="H453" s="52">
        <v>19.63653589731056</v>
      </c>
      <c r="I453" s="53">
        <v>0</v>
      </c>
      <c r="J453" s="54">
        <v>19.63653589731056</v>
      </c>
      <c r="K453" s="52">
        <v>1.6068779472686876</v>
      </c>
      <c r="L453" s="53">
        <v>4.525317797023161</v>
      </c>
      <c r="M453" s="54">
        <v>6.132195744291848</v>
      </c>
      <c r="N453" s="52">
        <v>1.5634456723597252</v>
      </c>
      <c r="O453" s="53">
        <v>3.809896677165732</v>
      </c>
      <c r="P453" s="53">
        <v>1.9327290882040722</v>
      </c>
      <c r="Q453" s="53">
        <v>2.0434845251171376</v>
      </c>
      <c r="R453" s="53">
        <v>9.908600664422345</v>
      </c>
      <c r="S453" s="53">
        <v>5.104492140179371</v>
      </c>
      <c r="T453" s="53">
        <v>13.49249675215441</v>
      </c>
      <c r="U453" s="53">
        <v>1.8178822087540722</v>
      </c>
      <c r="V453" s="54">
        <v>39.673027728356864</v>
      </c>
      <c r="W453" s="55">
        <v>65.44175936995927</v>
      </c>
      <c r="X453" s="56">
        <v>6.483126139444975</v>
      </c>
      <c r="Y453" s="55">
        <v>73.01167597996664</v>
      </c>
    </row>
    <row r="454" spans="1:25" ht="15">
      <c r="A454" s="45">
        <v>2017</v>
      </c>
      <c r="B454" s="37">
        <v>5</v>
      </c>
      <c r="C454" s="37" t="s">
        <v>116</v>
      </c>
      <c r="D454" s="37" t="s">
        <v>123</v>
      </c>
      <c r="E454" s="37" t="s">
        <v>263</v>
      </c>
      <c r="F454" s="37" t="s">
        <v>118</v>
      </c>
      <c r="G454" s="38" t="s">
        <v>124</v>
      </c>
      <c r="H454" s="52">
        <v>11.44152946946042</v>
      </c>
      <c r="I454" s="53">
        <v>0</v>
      </c>
      <c r="J454" s="54">
        <v>11.44152946946042</v>
      </c>
      <c r="K454" s="52">
        <v>6.1576131364456</v>
      </c>
      <c r="L454" s="53">
        <v>10.26390772603732</v>
      </c>
      <c r="M454" s="54">
        <v>16.42152086248292</v>
      </c>
      <c r="N454" s="52">
        <v>15.823007558312263</v>
      </c>
      <c r="O454" s="53">
        <v>19.211550682441246</v>
      </c>
      <c r="P454" s="53">
        <v>3.6431836061501763</v>
      </c>
      <c r="Q454" s="53">
        <v>3.0708753415629673</v>
      </c>
      <c r="R454" s="53">
        <v>24.08401181155769</v>
      </c>
      <c r="S454" s="53">
        <v>11.464663977604575</v>
      </c>
      <c r="T454" s="53">
        <v>19.678766413024253</v>
      </c>
      <c r="U454" s="53">
        <v>3.3271782138410866</v>
      </c>
      <c r="V454" s="54">
        <v>100.30323760449424</v>
      </c>
      <c r="W454" s="55">
        <v>128.16628793643758</v>
      </c>
      <c r="X454" s="56">
        <v>12.663320979459263</v>
      </c>
      <c r="Y454" s="55">
        <v>142.6117458587388</v>
      </c>
    </row>
    <row r="455" spans="1:25" ht="15">
      <c r="A455" s="45">
        <v>2017</v>
      </c>
      <c r="B455" s="37">
        <v>5</v>
      </c>
      <c r="C455" s="37" t="s">
        <v>116</v>
      </c>
      <c r="D455" s="37" t="s">
        <v>120</v>
      </c>
      <c r="E455" s="37" t="s">
        <v>264</v>
      </c>
      <c r="F455" s="37" t="s">
        <v>118</v>
      </c>
      <c r="G455" s="38" t="s">
        <v>125</v>
      </c>
      <c r="H455" s="52">
        <v>15.18956609969097</v>
      </c>
      <c r="I455" s="53">
        <v>0</v>
      </c>
      <c r="J455" s="54">
        <v>15.18956609969097</v>
      </c>
      <c r="K455" s="52">
        <v>1.3150853786535497</v>
      </c>
      <c r="L455" s="53">
        <v>3.6630265804686744</v>
      </c>
      <c r="M455" s="54">
        <v>4.978111959122224</v>
      </c>
      <c r="N455" s="52">
        <v>17.17836831027327</v>
      </c>
      <c r="O455" s="53">
        <v>1.1038338267357353</v>
      </c>
      <c r="P455" s="53">
        <v>0.2925949454070091</v>
      </c>
      <c r="Q455" s="53">
        <v>0.3179012594813911</v>
      </c>
      <c r="R455" s="53">
        <v>3.1026012446770252</v>
      </c>
      <c r="S455" s="53">
        <v>2.0506425961888106</v>
      </c>
      <c r="T455" s="53">
        <v>2.2276603433829227</v>
      </c>
      <c r="U455" s="53">
        <v>0.3447254940896421</v>
      </c>
      <c r="V455" s="54">
        <v>26.618328020235808</v>
      </c>
      <c r="W455" s="55">
        <v>46.786006079049</v>
      </c>
      <c r="X455" s="56">
        <v>4.671922500667044</v>
      </c>
      <c r="Y455" s="55">
        <v>52.614264786582645</v>
      </c>
    </row>
    <row r="456" spans="1:25" ht="15">
      <c r="A456" s="45">
        <v>2017</v>
      </c>
      <c r="B456" s="37">
        <v>5</v>
      </c>
      <c r="C456" s="37" t="s">
        <v>116</v>
      </c>
      <c r="D456" s="37" t="s">
        <v>126</v>
      </c>
      <c r="E456" s="37" t="s">
        <v>265</v>
      </c>
      <c r="F456" s="37" t="s">
        <v>118</v>
      </c>
      <c r="G456" s="38" t="s">
        <v>127</v>
      </c>
      <c r="H456" s="52">
        <v>41.97176449471514</v>
      </c>
      <c r="I456" s="53">
        <v>0</v>
      </c>
      <c r="J456" s="54">
        <v>41.97176449471514</v>
      </c>
      <c r="K456" s="52">
        <v>26.826278430234552</v>
      </c>
      <c r="L456" s="53">
        <v>24.4671543812228</v>
      </c>
      <c r="M456" s="54">
        <v>51.29343281145735</v>
      </c>
      <c r="N456" s="52">
        <v>6.105660660543675</v>
      </c>
      <c r="O456" s="53">
        <v>121.44153275741955</v>
      </c>
      <c r="P456" s="53">
        <v>18.776833786730535</v>
      </c>
      <c r="Q456" s="53">
        <v>15.595078608296838</v>
      </c>
      <c r="R456" s="53">
        <v>92.21737233252708</v>
      </c>
      <c r="S456" s="53">
        <v>50.109129374533644</v>
      </c>
      <c r="T456" s="53">
        <v>74.03228065483381</v>
      </c>
      <c r="U456" s="53">
        <v>21.720019535020846</v>
      </c>
      <c r="V456" s="54">
        <v>399.99790770990603</v>
      </c>
      <c r="W456" s="55">
        <v>493.26310501607855</v>
      </c>
      <c r="X456" s="56">
        <v>48.855414499768436</v>
      </c>
      <c r="Y456" s="55">
        <v>550.1997132005487</v>
      </c>
    </row>
    <row r="457" spans="1:25" ht="15">
      <c r="A457" s="45">
        <v>2017</v>
      </c>
      <c r="B457" s="37">
        <v>5</v>
      </c>
      <c r="C457" s="37" t="s">
        <v>116</v>
      </c>
      <c r="D457" s="37" t="s">
        <v>120</v>
      </c>
      <c r="E457" s="37" t="s">
        <v>266</v>
      </c>
      <c r="F457" s="37" t="s">
        <v>118</v>
      </c>
      <c r="G457" s="38" t="s">
        <v>128</v>
      </c>
      <c r="H457" s="52">
        <v>171.49959101594172</v>
      </c>
      <c r="I457" s="53">
        <v>0</v>
      </c>
      <c r="J457" s="54">
        <v>171.49959101594172</v>
      </c>
      <c r="K457" s="52">
        <v>4.887895391662119</v>
      </c>
      <c r="L457" s="53">
        <v>26.73910287800119</v>
      </c>
      <c r="M457" s="54">
        <v>31.62699826966331</v>
      </c>
      <c r="N457" s="52">
        <v>4.935379193793951</v>
      </c>
      <c r="O457" s="53">
        <v>25.70953013205466</v>
      </c>
      <c r="P457" s="53">
        <v>4.423672230737333</v>
      </c>
      <c r="Q457" s="53">
        <v>2.4993219319075672</v>
      </c>
      <c r="R457" s="53">
        <v>33.70556814309894</v>
      </c>
      <c r="S457" s="53">
        <v>15.136834597217126</v>
      </c>
      <c r="T457" s="53">
        <v>24.280160713932457</v>
      </c>
      <c r="U457" s="53">
        <v>8.473780197386166</v>
      </c>
      <c r="V457" s="54">
        <v>119.1642471401282</v>
      </c>
      <c r="W457" s="55">
        <v>322.29083642573323</v>
      </c>
      <c r="X457" s="56">
        <v>32.1410765413745</v>
      </c>
      <c r="Y457" s="55">
        <v>361.966583114596</v>
      </c>
    </row>
    <row r="458" spans="1:25" ht="15">
      <c r="A458" s="45">
        <v>2017</v>
      </c>
      <c r="B458" s="37">
        <v>5</v>
      </c>
      <c r="C458" s="37" t="s">
        <v>116</v>
      </c>
      <c r="D458" s="37" t="s">
        <v>126</v>
      </c>
      <c r="E458" s="37" t="s">
        <v>267</v>
      </c>
      <c r="F458" s="37" t="s">
        <v>118</v>
      </c>
      <c r="G458" s="38" t="s">
        <v>129</v>
      </c>
      <c r="H458" s="52">
        <v>38.85494292063873</v>
      </c>
      <c r="I458" s="53">
        <v>0.3904977205760373</v>
      </c>
      <c r="J458" s="54">
        <v>39.24544064121476</v>
      </c>
      <c r="K458" s="52">
        <v>25.555115493667614</v>
      </c>
      <c r="L458" s="53">
        <v>21.688297898537797</v>
      </c>
      <c r="M458" s="54">
        <v>47.24341339220541</v>
      </c>
      <c r="N458" s="52">
        <v>39.256994710938656</v>
      </c>
      <c r="O458" s="53">
        <v>63.447046004227175</v>
      </c>
      <c r="P458" s="53">
        <v>16.426384944880184</v>
      </c>
      <c r="Q458" s="53">
        <v>3.1872013559172223</v>
      </c>
      <c r="R458" s="53">
        <v>90.4039723343264</v>
      </c>
      <c r="S458" s="53">
        <v>33.576372142522196</v>
      </c>
      <c r="T458" s="53">
        <v>38.051437282689605</v>
      </c>
      <c r="U458" s="53">
        <v>10.6885057562574</v>
      </c>
      <c r="V458" s="54">
        <v>295.0379145317589</v>
      </c>
      <c r="W458" s="55">
        <v>381.52676856517905</v>
      </c>
      <c r="X458" s="56">
        <v>37.72295303713126</v>
      </c>
      <c r="Y458" s="55">
        <v>424.8282350940839</v>
      </c>
    </row>
    <row r="459" spans="1:25" ht="15">
      <c r="A459" s="45">
        <v>2017</v>
      </c>
      <c r="B459" s="37">
        <v>5</v>
      </c>
      <c r="C459" s="37" t="s">
        <v>116</v>
      </c>
      <c r="D459" s="37" t="s">
        <v>126</v>
      </c>
      <c r="E459" s="37" t="s">
        <v>268</v>
      </c>
      <c r="F459" s="37" t="s">
        <v>118</v>
      </c>
      <c r="G459" s="38" t="s">
        <v>130</v>
      </c>
      <c r="H459" s="52">
        <v>89.76365810143989</v>
      </c>
      <c r="I459" s="53">
        <v>0</v>
      </c>
      <c r="J459" s="54">
        <v>89.76365810143989</v>
      </c>
      <c r="K459" s="52">
        <v>25.006270687520978</v>
      </c>
      <c r="L459" s="53">
        <v>16.84536998682341</v>
      </c>
      <c r="M459" s="54">
        <v>41.85164067434439</v>
      </c>
      <c r="N459" s="52">
        <v>5.050840151880847</v>
      </c>
      <c r="O459" s="53">
        <v>75.92349700340816</v>
      </c>
      <c r="P459" s="53">
        <v>7.620086056120879</v>
      </c>
      <c r="Q459" s="53">
        <v>12.161243222037903</v>
      </c>
      <c r="R459" s="53">
        <v>36.30130244822191</v>
      </c>
      <c r="S459" s="53">
        <v>25.273825753367674</v>
      </c>
      <c r="T459" s="53">
        <v>33.01022544739281</v>
      </c>
      <c r="U459" s="53">
        <v>9.19902459639571</v>
      </c>
      <c r="V459" s="54">
        <v>204.5400446788259</v>
      </c>
      <c r="W459" s="55">
        <v>336.15534345461015</v>
      </c>
      <c r="X459" s="56">
        <v>33.38422512281653</v>
      </c>
      <c r="Y459" s="55">
        <v>375.96649254133587</v>
      </c>
    </row>
    <row r="460" spans="1:25" ht="15">
      <c r="A460" s="45">
        <v>2017</v>
      </c>
      <c r="B460" s="37">
        <v>5</v>
      </c>
      <c r="C460" s="37" t="s">
        <v>116</v>
      </c>
      <c r="D460" s="37" t="s">
        <v>120</v>
      </c>
      <c r="E460" s="37" t="s">
        <v>269</v>
      </c>
      <c r="F460" s="37" t="s">
        <v>118</v>
      </c>
      <c r="G460" s="38" t="s">
        <v>131</v>
      </c>
      <c r="H460" s="52">
        <v>7.812787817660135</v>
      </c>
      <c r="I460" s="53">
        <v>0</v>
      </c>
      <c r="J460" s="54">
        <v>7.812787817660135</v>
      </c>
      <c r="K460" s="52">
        <v>1.6476747054272678</v>
      </c>
      <c r="L460" s="53">
        <v>4.473356893603366</v>
      </c>
      <c r="M460" s="54">
        <v>6.121031599030634</v>
      </c>
      <c r="N460" s="52">
        <v>14.007397994629688</v>
      </c>
      <c r="O460" s="53">
        <v>4.583214587009494</v>
      </c>
      <c r="P460" s="53">
        <v>1.143283929385073</v>
      </c>
      <c r="Q460" s="53">
        <v>1.4941817706100962</v>
      </c>
      <c r="R460" s="53">
        <v>15.446741368620982</v>
      </c>
      <c r="S460" s="53">
        <v>5.35024681478388</v>
      </c>
      <c r="T460" s="53">
        <v>8.547348345650194</v>
      </c>
      <c r="U460" s="53">
        <v>1.2421411522804324</v>
      </c>
      <c r="V460" s="54">
        <v>51.81455596296984</v>
      </c>
      <c r="W460" s="55">
        <v>65.74837537966062</v>
      </c>
      <c r="X460" s="56">
        <v>6.506508973558938</v>
      </c>
      <c r="Y460" s="55">
        <v>73.2749806725105</v>
      </c>
    </row>
    <row r="461" spans="1:25" ht="15">
      <c r="A461" s="45">
        <v>2017</v>
      </c>
      <c r="B461" s="37">
        <v>5</v>
      </c>
      <c r="C461" s="37" t="s">
        <v>116</v>
      </c>
      <c r="D461" s="37" t="s">
        <v>126</v>
      </c>
      <c r="E461" s="37" t="s">
        <v>270</v>
      </c>
      <c r="F461" s="37" t="s">
        <v>118</v>
      </c>
      <c r="G461" s="38" t="s">
        <v>132</v>
      </c>
      <c r="H461" s="52">
        <v>59.77811010163469</v>
      </c>
      <c r="I461" s="53">
        <v>0</v>
      </c>
      <c r="J461" s="54">
        <v>59.77811010163469</v>
      </c>
      <c r="K461" s="52">
        <v>510.7292991073245</v>
      </c>
      <c r="L461" s="53">
        <v>189.1859613032521</v>
      </c>
      <c r="M461" s="54">
        <v>699.9152604105766</v>
      </c>
      <c r="N461" s="52">
        <v>11.360906557251184</v>
      </c>
      <c r="O461" s="53">
        <v>137.0151266107342</v>
      </c>
      <c r="P461" s="53">
        <v>15.567597921787632</v>
      </c>
      <c r="Q461" s="53">
        <v>16.00115389087465</v>
      </c>
      <c r="R461" s="53">
        <v>82.29085126664873</v>
      </c>
      <c r="S461" s="53">
        <v>75.89720311809073</v>
      </c>
      <c r="T461" s="53">
        <v>44.1231232326382</v>
      </c>
      <c r="U461" s="53">
        <v>15.753458384392287</v>
      </c>
      <c r="V461" s="54">
        <v>398.00942098241757</v>
      </c>
      <c r="W461" s="55">
        <v>1157.7027914946289</v>
      </c>
      <c r="X461" s="56">
        <v>109.48411330888452</v>
      </c>
      <c r="Y461" s="55">
        <v>1232.9889078120323</v>
      </c>
    </row>
    <row r="462" spans="1:25" ht="15">
      <c r="A462" s="45">
        <v>2017</v>
      </c>
      <c r="B462" s="37">
        <v>5</v>
      </c>
      <c r="C462" s="37" t="s">
        <v>116</v>
      </c>
      <c r="D462" s="37" t="s">
        <v>120</v>
      </c>
      <c r="E462" s="37" t="s">
        <v>271</v>
      </c>
      <c r="F462" s="37" t="s">
        <v>118</v>
      </c>
      <c r="G462" s="38" t="s">
        <v>133</v>
      </c>
      <c r="H462" s="52">
        <v>5.138650671944638</v>
      </c>
      <c r="I462" s="53">
        <v>0</v>
      </c>
      <c r="J462" s="54">
        <v>5.138650671944638</v>
      </c>
      <c r="K462" s="52">
        <v>3.032927542115726</v>
      </c>
      <c r="L462" s="53">
        <v>22.82048416538376</v>
      </c>
      <c r="M462" s="54">
        <v>25.853411707499486</v>
      </c>
      <c r="N462" s="52">
        <v>59.93230152646048</v>
      </c>
      <c r="O462" s="53">
        <v>58.021311506723755</v>
      </c>
      <c r="P462" s="53">
        <v>26.2454059534126</v>
      </c>
      <c r="Q462" s="53">
        <v>4.063144901702217</v>
      </c>
      <c r="R462" s="53">
        <v>35.72482079915044</v>
      </c>
      <c r="S462" s="53">
        <v>32.11276034608126</v>
      </c>
      <c r="T462" s="53">
        <v>24.843470243208092</v>
      </c>
      <c r="U462" s="53">
        <v>6.967097524911711</v>
      </c>
      <c r="V462" s="54">
        <v>247.91031280165058</v>
      </c>
      <c r="W462" s="55">
        <v>278.90237518109467</v>
      </c>
      <c r="X462" s="56">
        <v>27.767611062405944</v>
      </c>
      <c r="Y462" s="55">
        <v>312.71312085196485</v>
      </c>
    </row>
    <row r="463" spans="1:25" ht="15">
      <c r="A463" s="45">
        <v>2017</v>
      </c>
      <c r="B463" s="37">
        <v>5</v>
      </c>
      <c r="C463" s="37" t="s">
        <v>116</v>
      </c>
      <c r="D463" s="37" t="s">
        <v>126</v>
      </c>
      <c r="E463" s="37" t="s">
        <v>272</v>
      </c>
      <c r="F463" s="37" t="s">
        <v>118</v>
      </c>
      <c r="G463" s="38" t="s">
        <v>134</v>
      </c>
      <c r="H463" s="52">
        <v>35.410563949044175</v>
      </c>
      <c r="I463" s="53">
        <v>0</v>
      </c>
      <c r="J463" s="54">
        <v>35.410563949044175</v>
      </c>
      <c r="K463" s="52">
        <v>50.543885268068415</v>
      </c>
      <c r="L463" s="53">
        <v>40.104765739966965</v>
      </c>
      <c r="M463" s="54">
        <v>90.64865100803539</v>
      </c>
      <c r="N463" s="52">
        <v>7.913797223399876</v>
      </c>
      <c r="O463" s="53">
        <v>177.60737967677673</v>
      </c>
      <c r="P463" s="53">
        <v>27.925281281258382</v>
      </c>
      <c r="Q463" s="53">
        <v>27.262091390202958</v>
      </c>
      <c r="R463" s="53">
        <v>137.01847361502152</v>
      </c>
      <c r="S463" s="53">
        <v>65.0087871616106</v>
      </c>
      <c r="T463" s="53">
        <v>71.62665555968806</v>
      </c>
      <c r="U463" s="53">
        <v>24.531454965698885</v>
      </c>
      <c r="V463" s="54">
        <v>538.8939208736571</v>
      </c>
      <c r="W463" s="55">
        <v>664.9531358307366</v>
      </c>
      <c r="X463" s="56">
        <v>65.60685606128862</v>
      </c>
      <c r="Y463" s="55">
        <v>738.8510278493314</v>
      </c>
    </row>
    <row r="464" spans="1:25" ht="15">
      <c r="A464" s="45">
        <v>2017</v>
      </c>
      <c r="B464" s="37">
        <v>5</v>
      </c>
      <c r="C464" s="37" t="s">
        <v>116</v>
      </c>
      <c r="D464" s="37" t="s">
        <v>126</v>
      </c>
      <c r="E464" s="37" t="s">
        <v>273</v>
      </c>
      <c r="F464" s="37" t="s">
        <v>118</v>
      </c>
      <c r="G464" s="38" t="s">
        <v>135</v>
      </c>
      <c r="H464" s="52">
        <v>17.889180549570145</v>
      </c>
      <c r="I464" s="53">
        <v>0.3169732112248675</v>
      </c>
      <c r="J464" s="54">
        <v>18.20615376079501</v>
      </c>
      <c r="K464" s="52">
        <v>20.12150939594793</v>
      </c>
      <c r="L464" s="53">
        <v>9.570532540066043</v>
      </c>
      <c r="M464" s="54">
        <v>29.692041936013972</v>
      </c>
      <c r="N464" s="52">
        <v>6.811776006745412</v>
      </c>
      <c r="O464" s="53">
        <v>51.8398226748098</v>
      </c>
      <c r="P464" s="53">
        <v>7.186097296596734</v>
      </c>
      <c r="Q464" s="53">
        <v>9.426464049039415</v>
      </c>
      <c r="R464" s="53">
        <v>25.665878257785273</v>
      </c>
      <c r="S464" s="53">
        <v>19.1618131967962</v>
      </c>
      <c r="T464" s="53">
        <v>25.659328817429614</v>
      </c>
      <c r="U464" s="53">
        <v>8.484512359666468</v>
      </c>
      <c r="V464" s="54">
        <v>154.2356926588689</v>
      </c>
      <c r="W464" s="55">
        <v>202.1338883556779</v>
      </c>
      <c r="X464" s="56">
        <v>19.967761125149362</v>
      </c>
      <c r="Y464" s="55">
        <v>224.8728739591452</v>
      </c>
    </row>
    <row r="465" spans="1:25" ht="15">
      <c r="A465" s="45">
        <v>2017</v>
      </c>
      <c r="B465" s="37">
        <v>5</v>
      </c>
      <c r="C465" s="37" t="s">
        <v>116</v>
      </c>
      <c r="D465" s="37" t="s">
        <v>126</v>
      </c>
      <c r="E465" s="37" t="s">
        <v>274</v>
      </c>
      <c r="F465" s="37" t="s">
        <v>118</v>
      </c>
      <c r="G465" s="38" t="s">
        <v>136</v>
      </c>
      <c r="H465" s="52">
        <v>131.71721840267688</v>
      </c>
      <c r="I465" s="53">
        <v>0</v>
      </c>
      <c r="J465" s="54">
        <v>131.71721840267688</v>
      </c>
      <c r="K465" s="52">
        <v>196.38576161716662</v>
      </c>
      <c r="L465" s="53">
        <v>74.06074964405681</v>
      </c>
      <c r="M465" s="54">
        <v>270.44651126122346</v>
      </c>
      <c r="N465" s="52">
        <v>17.00488713147973</v>
      </c>
      <c r="O465" s="53">
        <v>145.4606311811302</v>
      </c>
      <c r="P465" s="53">
        <v>18.667106438625535</v>
      </c>
      <c r="Q465" s="53">
        <v>28.516067195213328</v>
      </c>
      <c r="R465" s="53">
        <v>91.97516323087669</v>
      </c>
      <c r="S465" s="53">
        <v>63.96149864690773</v>
      </c>
      <c r="T465" s="53">
        <v>58.557137267192324</v>
      </c>
      <c r="U465" s="53">
        <v>19.772227153342836</v>
      </c>
      <c r="V465" s="54">
        <v>443.9147182447684</v>
      </c>
      <c r="W465" s="55">
        <v>846.0784479086686</v>
      </c>
      <c r="X465" s="56">
        <v>82.26702484412107</v>
      </c>
      <c r="Y465" s="55">
        <v>926.474987019861</v>
      </c>
    </row>
    <row r="466" spans="1:25" ht="15">
      <c r="A466" s="45">
        <v>2017</v>
      </c>
      <c r="B466" s="37">
        <v>5</v>
      </c>
      <c r="C466" s="37" t="s">
        <v>116</v>
      </c>
      <c r="D466" s="37" t="s">
        <v>117</v>
      </c>
      <c r="E466" s="37" t="s">
        <v>275</v>
      </c>
      <c r="F466" s="37" t="s">
        <v>118</v>
      </c>
      <c r="G466" s="38" t="s">
        <v>137</v>
      </c>
      <c r="H466" s="52">
        <v>19.961992702124583</v>
      </c>
      <c r="I466" s="53">
        <v>0</v>
      </c>
      <c r="J466" s="54">
        <v>19.961992702124583</v>
      </c>
      <c r="K466" s="52">
        <v>1.023513997024397</v>
      </c>
      <c r="L466" s="53">
        <v>11.645743602266444</v>
      </c>
      <c r="M466" s="54">
        <v>12.669257599290841</v>
      </c>
      <c r="N466" s="52">
        <v>34.156952570320996</v>
      </c>
      <c r="O466" s="53">
        <v>4.278050968661863</v>
      </c>
      <c r="P466" s="53">
        <v>0.6672424696047208</v>
      </c>
      <c r="Q466" s="53">
        <v>0.7211269263585177</v>
      </c>
      <c r="R466" s="53">
        <v>3.830677229972169</v>
      </c>
      <c r="S466" s="53">
        <v>5.830871202829912</v>
      </c>
      <c r="T466" s="53">
        <v>6.611301796550654</v>
      </c>
      <c r="U466" s="53">
        <v>0.6616721862664794</v>
      </c>
      <c r="V466" s="54">
        <v>56.75789535056531</v>
      </c>
      <c r="W466" s="55">
        <v>89.38914565198073</v>
      </c>
      <c r="X466" s="56">
        <v>8.893026127423282</v>
      </c>
      <c r="Y466" s="55">
        <v>100.15148238613315</v>
      </c>
    </row>
    <row r="467" spans="1:25" ht="15">
      <c r="A467" s="45">
        <v>2017</v>
      </c>
      <c r="B467" s="37">
        <v>5</v>
      </c>
      <c r="C467" s="37" t="s">
        <v>116</v>
      </c>
      <c r="D467" s="37" t="s">
        <v>126</v>
      </c>
      <c r="E467" s="37" t="s">
        <v>276</v>
      </c>
      <c r="F467" s="37" t="s">
        <v>118</v>
      </c>
      <c r="G467" s="38" t="s">
        <v>138</v>
      </c>
      <c r="H467" s="52">
        <v>44.97407489840498</v>
      </c>
      <c r="I467" s="53">
        <v>0.5723809913292474</v>
      </c>
      <c r="J467" s="54">
        <v>45.546455889734226</v>
      </c>
      <c r="K467" s="52">
        <v>1282.5543323641475</v>
      </c>
      <c r="L467" s="53">
        <v>327.0790335095505</v>
      </c>
      <c r="M467" s="54">
        <v>1609.633365873698</v>
      </c>
      <c r="N467" s="52">
        <v>368.34571845111213</v>
      </c>
      <c r="O467" s="53">
        <v>352.59630228776103</v>
      </c>
      <c r="P467" s="53">
        <v>29.352318317775694</v>
      </c>
      <c r="Q467" s="53">
        <v>27.409591548628345</v>
      </c>
      <c r="R467" s="53">
        <v>152.84325997359036</v>
      </c>
      <c r="S467" s="53">
        <v>178.60466142643267</v>
      </c>
      <c r="T467" s="53">
        <v>177.45050159325976</v>
      </c>
      <c r="U467" s="53">
        <v>29.528088227511034</v>
      </c>
      <c r="V467" s="54">
        <v>1316.130441826071</v>
      </c>
      <c r="W467" s="55">
        <v>2971.3102635895034</v>
      </c>
      <c r="X467" s="56">
        <v>283.4292914919439</v>
      </c>
      <c r="Y467" s="55">
        <v>3191.925176811835</v>
      </c>
    </row>
    <row r="468" spans="1:25" ht="15">
      <c r="A468" s="45">
        <v>2017</v>
      </c>
      <c r="B468" s="37">
        <v>5</v>
      </c>
      <c r="C468" s="37" t="s">
        <v>116</v>
      </c>
      <c r="D468" s="37" t="s">
        <v>120</v>
      </c>
      <c r="E468" s="37" t="s">
        <v>277</v>
      </c>
      <c r="F468" s="37" t="s">
        <v>118</v>
      </c>
      <c r="G468" s="38" t="s">
        <v>139</v>
      </c>
      <c r="H468" s="52">
        <v>16.13402398344531</v>
      </c>
      <c r="I468" s="53">
        <v>0.46492342455417573</v>
      </c>
      <c r="J468" s="54">
        <v>16.598947407999486</v>
      </c>
      <c r="K468" s="52">
        <v>25.93977359257924</v>
      </c>
      <c r="L468" s="53">
        <v>30.931558248480897</v>
      </c>
      <c r="M468" s="54">
        <v>56.87133184106014</v>
      </c>
      <c r="N468" s="52">
        <v>9.225460623014081</v>
      </c>
      <c r="O468" s="53">
        <v>107.28409614199161</v>
      </c>
      <c r="P468" s="53">
        <v>101.81425595949554</v>
      </c>
      <c r="Q468" s="53">
        <v>15.768656045346116</v>
      </c>
      <c r="R468" s="53">
        <v>102.36573442546943</v>
      </c>
      <c r="S468" s="53">
        <v>90.50237881910559</v>
      </c>
      <c r="T468" s="53">
        <v>101.66414355587153</v>
      </c>
      <c r="U468" s="53">
        <v>17.435548480518413</v>
      </c>
      <c r="V468" s="54">
        <v>546.0602740508123</v>
      </c>
      <c r="W468" s="55">
        <v>619.5305532998719</v>
      </c>
      <c r="X468" s="56">
        <v>61.347336409084626</v>
      </c>
      <c r="Y468" s="55">
        <v>690.8810886518111</v>
      </c>
    </row>
    <row r="469" spans="1:25" ht="15">
      <c r="A469" s="45">
        <v>2017</v>
      </c>
      <c r="B469" s="37">
        <v>5</v>
      </c>
      <c r="C469" s="37" t="s">
        <v>116</v>
      </c>
      <c r="D469" s="37" t="s">
        <v>123</v>
      </c>
      <c r="E469" s="37" t="s">
        <v>278</v>
      </c>
      <c r="F469" s="37" t="s">
        <v>118</v>
      </c>
      <c r="G469" s="38" t="s">
        <v>140</v>
      </c>
      <c r="H469" s="52">
        <v>4.389529340037334</v>
      </c>
      <c r="I469" s="53">
        <v>0.11632620525715477</v>
      </c>
      <c r="J469" s="54">
        <v>4.505855545294489</v>
      </c>
      <c r="K469" s="52">
        <v>1.4846406215028047</v>
      </c>
      <c r="L469" s="53">
        <v>4.417362425828937</v>
      </c>
      <c r="M469" s="54">
        <v>5.902003047331742</v>
      </c>
      <c r="N469" s="52">
        <v>4.715200977076531</v>
      </c>
      <c r="O469" s="53">
        <v>7.97077361014189</v>
      </c>
      <c r="P469" s="53">
        <v>3.623345469334315</v>
      </c>
      <c r="Q469" s="53">
        <v>1.7651352313487596</v>
      </c>
      <c r="R469" s="53">
        <v>10.617708149058666</v>
      </c>
      <c r="S469" s="53">
        <v>6.797184582102507</v>
      </c>
      <c r="T469" s="53">
        <v>15.593275883816153</v>
      </c>
      <c r="U469" s="53">
        <v>1.9112455929732282</v>
      </c>
      <c r="V469" s="54">
        <v>52.99386949585205</v>
      </c>
      <c r="W469" s="55">
        <v>63.40172808847828</v>
      </c>
      <c r="X469" s="56">
        <v>6.275025590227493</v>
      </c>
      <c r="Y469" s="55">
        <v>70.66805473548139</v>
      </c>
    </row>
    <row r="470" spans="1:25" ht="15">
      <c r="A470" s="45">
        <v>2017</v>
      </c>
      <c r="B470" s="37">
        <v>5</v>
      </c>
      <c r="C470" s="37" t="s">
        <v>116</v>
      </c>
      <c r="D470" s="37" t="s">
        <v>123</v>
      </c>
      <c r="E470" s="37" t="s">
        <v>279</v>
      </c>
      <c r="F470" s="37" t="s">
        <v>118</v>
      </c>
      <c r="G470" s="38" t="s">
        <v>141</v>
      </c>
      <c r="H470" s="52">
        <v>6.298493437293744</v>
      </c>
      <c r="I470" s="53">
        <v>0.6029634019888417</v>
      </c>
      <c r="J470" s="54">
        <v>6.901456839282586</v>
      </c>
      <c r="K470" s="52">
        <v>2.4401619539673067</v>
      </c>
      <c r="L470" s="53">
        <v>8.209907060500916</v>
      </c>
      <c r="M470" s="54">
        <v>10.650069014468222</v>
      </c>
      <c r="N470" s="52">
        <v>62.259664755564074</v>
      </c>
      <c r="O470" s="53">
        <v>3.811943490977295</v>
      </c>
      <c r="P470" s="53">
        <v>0.5227298210851863</v>
      </c>
      <c r="Q470" s="53">
        <v>0.5898783902296504</v>
      </c>
      <c r="R470" s="53">
        <v>2.546147348405355</v>
      </c>
      <c r="S470" s="53">
        <v>5.6809079066518064</v>
      </c>
      <c r="T470" s="53">
        <v>4.234702292056359</v>
      </c>
      <c r="U470" s="53">
        <v>0.7184246053492616</v>
      </c>
      <c r="V470" s="54">
        <v>80.364398610319</v>
      </c>
      <c r="W470" s="55">
        <v>97.9159244640698</v>
      </c>
      <c r="X470" s="56">
        <v>9.78977128027938</v>
      </c>
      <c r="Y470" s="55">
        <v>110.25040451608382</v>
      </c>
    </row>
    <row r="471" spans="1:25" ht="15">
      <c r="A471" s="45">
        <v>2017</v>
      </c>
      <c r="B471" s="37">
        <v>5</v>
      </c>
      <c r="C471" s="37" t="s">
        <v>116</v>
      </c>
      <c r="D471" s="37" t="s">
        <v>120</v>
      </c>
      <c r="E471" s="37" t="s">
        <v>280</v>
      </c>
      <c r="F471" s="37" t="s">
        <v>118</v>
      </c>
      <c r="G471" s="38" t="s">
        <v>142</v>
      </c>
      <c r="H471" s="52">
        <v>7.4470862609065716</v>
      </c>
      <c r="I471" s="53">
        <v>0</v>
      </c>
      <c r="J471" s="54">
        <v>7.4470862609065716</v>
      </c>
      <c r="K471" s="52">
        <v>1.737728077800793</v>
      </c>
      <c r="L471" s="53">
        <v>15.076559673037355</v>
      </c>
      <c r="M471" s="54">
        <v>16.814287750838147</v>
      </c>
      <c r="N471" s="52">
        <v>6.344696185391875</v>
      </c>
      <c r="O471" s="53">
        <v>32.11438875821904</v>
      </c>
      <c r="P471" s="53">
        <v>10.00640661971596</v>
      </c>
      <c r="Q471" s="53">
        <v>5.720087902922714</v>
      </c>
      <c r="R471" s="53">
        <v>32.957269463223945</v>
      </c>
      <c r="S471" s="53">
        <v>18.10806388860354</v>
      </c>
      <c r="T471" s="53">
        <v>31.76495564585775</v>
      </c>
      <c r="U471" s="53">
        <v>6.05521275911051</v>
      </c>
      <c r="V471" s="54">
        <v>143.07108122304533</v>
      </c>
      <c r="W471" s="55">
        <v>167.33245523479005</v>
      </c>
      <c r="X471" s="56">
        <v>16.541596971903292</v>
      </c>
      <c r="Y471" s="55">
        <v>186.2880739399264</v>
      </c>
    </row>
    <row r="472" spans="1:25" ht="15">
      <c r="A472" s="45">
        <v>2017</v>
      </c>
      <c r="B472" s="37">
        <v>5</v>
      </c>
      <c r="C472" s="37" t="s">
        <v>116</v>
      </c>
      <c r="D472" s="37" t="s">
        <v>126</v>
      </c>
      <c r="E472" s="37" t="s">
        <v>281</v>
      </c>
      <c r="F472" s="37" t="s">
        <v>118</v>
      </c>
      <c r="G472" s="38" t="s">
        <v>143</v>
      </c>
      <c r="H472" s="52">
        <v>59.318136953206064</v>
      </c>
      <c r="I472" s="53">
        <v>0</v>
      </c>
      <c r="J472" s="54">
        <v>59.318136953206064</v>
      </c>
      <c r="K472" s="52">
        <v>5.177440436126427</v>
      </c>
      <c r="L472" s="53">
        <v>12.85756291600664</v>
      </c>
      <c r="M472" s="54">
        <v>18.035003352133067</v>
      </c>
      <c r="N472" s="52">
        <v>8.983722649477013</v>
      </c>
      <c r="O472" s="53">
        <v>20.942162613274746</v>
      </c>
      <c r="P472" s="53">
        <v>4.721497614989355</v>
      </c>
      <c r="Q472" s="53">
        <v>2.1989698236431288</v>
      </c>
      <c r="R472" s="53">
        <v>34.586875859590506</v>
      </c>
      <c r="S472" s="53">
        <v>13.371947319372223</v>
      </c>
      <c r="T472" s="53">
        <v>26.07031824012603</v>
      </c>
      <c r="U472" s="53">
        <v>7.010105123143353</v>
      </c>
      <c r="V472" s="54">
        <v>117.88559924361635</v>
      </c>
      <c r="W472" s="55">
        <v>195.2387395489555</v>
      </c>
      <c r="X472" s="56">
        <v>19.39141330245118</v>
      </c>
      <c r="Y472" s="55">
        <v>218.38223708200834</v>
      </c>
    </row>
    <row r="473" spans="1:25" ht="15">
      <c r="A473" s="45">
        <v>2017</v>
      </c>
      <c r="B473" s="37">
        <v>5</v>
      </c>
      <c r="C473" s="37" t="s">
        <v>116</v>
      </c>
      <c r="D473" s="37" t="s">
        <v>117</v>
      </c>
      <c r="E473" s="37" t="s">
        <v>282</v>
      </c>
      <c r="F473" s="37" t="s">
        <v>118</v>
      </c>
      <c r="G473" s="38" t="s">
        <v>144</v>
      </c>
      <c r="H473" s="52">
        <v>127.32431416640524</v>
      </c>
      <c r="I473" s="53">
        <v>8.474042704798851</v>
      </c>
      <c r="J473" s="54">
        <v>135.7983568712041</v>
      </c>
      <c r="K473" s="52">
        <v>271.83137507125775</v>
      </c>
      <c r="L473" s="53">
        <v>29.257590066014668</v>
      </c>
      <c r="M473" s="54">
        <v>301.0889651372724</v>
      </c>
      <c r="N473" s="52">
        <v>25.993118383126394</v>
      </c>
      <c r="O473" s="53">
        <v>50.356833783399765</v>
      </c>
      <c r="P473" s="53">
        <v>9.661234918886</v>
      </c>
      <c r="Q473" s="53">
        <v>10.044236134482663</v>
      </c>
      <c r="R473" s="53">
        <v>44.60900860513634</v>
      </c>
      <c r="S473" s="53">
        <v>47.66949229736887</v>
      </c>
      <c r="T473" s="53">
        <v>54.18572002607785</v>
      </c>
      <c r="U473" s="53">
        <v>7.443155445290057</v>
      </c>
      <c r="V473" s="54">
        <v>249.96279959376793</v>
      </c>
      <c r="W473" s="55">
        <v>686.8501216022444</v>
      </c>
      <c r="X473" s="56">
        <v>66.10711997165758</v>
      </c>
      <c r="Y473" s="55">
        <v>744.4855775426465</v>
      </c>
    </row>
    <row r="474" spans="1:25" ht="15">
      <c r="A474" s="45">
        <v>2017</v>
      </c>
      <c r="B474" s="37">
        <v>5</v>
      </c>
      <c r="C474" s="37" t="s">
        <v>145</v>
      </c>
      <c r="D474" s="37" t="s">
        <v>146</v>
      </c>
      <c r="E474" s="37" t="s">
        <v>283</v>
      </c>
      <c r="F474" s="37" t="s">
        <v>147</v>
      </c>
      <c r="G474" s="38" t="s">
        <v>148</v>
      </c>
      <c r="H474" s="52">
        <v>43.58647099072384</v>
      </c>
      <c r="I474" s="53">
        <v>0.945527613186917</v>
      </c>
      <c r="J474" s="54">
        <v>44.53199860391076</v>
      </c>
      <c r="K474" s="52">
        <v>127.32617484482986</v>
      </c>
      <c r="L474" s="53">
        <v>60.80230929117423</v>
      </c>
      <c r="M474" s="54">
        <v>188.1284841360041</v>
      </c>
      <c r="N474" s="52">
        <v>19.171239555993562</v>
      </c>
      <c r="O474" s="53">
        <v>46.67999719392225</v>
      </c>
      <c r="P474" s="53">
        <v>8.735044303041018</v>
      </c>
      <c r="Q474" s="53">
        <v>9.188633683323236</v>
      </c>
      <c r="R474" s="53">
        <v>35.514467825145594</v>
      </c>
      <c r="S474" s="53">
        <v>33.830010016595566</v>
      </c>
      <c r="T474" s="53">
        <v>39.301219645434514</v>
      </c>
      <c r="U474" s="53">
        <v>9.647181459894915</v>
      </c>
      <c r="V474" s="54">
        <v>202.06779368335066</v>
      </c>
      <c r="W474" s="55">
        <v>434.7282764232655</v>
      </c>
      <c r="X474" s="56">
        <v>41.78084595106481</v>
      </c>
      <c r="Y474" s="55">
        <v>470.52769017599917</v>
      </c>
    </row>
    <row r="475" spans="1:25" ht="15">
      <c r="A475" s="45">
        <v>2017</v>
      </c>
      <c r="B475" s="37">
        <v>5</v>
      </c>
      <c r="C475" s="37" t="s">
        <v>145</v>
      </c>
      <c r="D475" s="37" t="s">
        <v>149</v>
      </c>
      <c r="E475" s="37" t="s">
        <v>284</v>
      </c>
      <c r="F475" s="37" t="s">
        <v>147</v>
      </c>
      <c r="G475" s="38" t="s">
        <v>150</v>
      </c>
      <c r="H475" s="52">
        <v>132.40479769994576</v>
      </c>
      <c r="I475" s="53">
        <v>1.4098915875104947</v>
      </c>
      <c r="J475" s="54">
        <v>133.81468928745625</v>
      </c>
      <c r="K475" s="52">
        <v>79.70359462916416</v>
      </c>
      <c r="L475" s="53">
        <v>125.88851427461832</v>
      </c>
      <c r="M475" s="54">
        <v>205.59210890378247</v>
      </c>
      <c r="N475" s="52">
        <v>11.740434094862833</v>
      </c>
      <c r="O475" s="53">
        <v>88.48077706429424</v>
      </c>
      <c r="P475" s="53">
        <v>10.50936943067612</v>
      </c>
      <c r="Q475" s="53">
        <v>19.50779310528135</v>
      </c>
      <c r="R475" s="53">
        <v>40.48900551687424</v>
      </c>
      <c r="S475" s="53">
        <v>41.11437615829115</v>
      </c>
      <c r="T475" s="53">
        <v>59.558037880500564</v>
      </c>
      <c r="U475" s="53">
        <v>10.473442673824286</v>
      </c>
      <c r="V475" s="54">
        <v>281.8732359246048</v>
      </c>
      <c r="W475" s="55">
        <v>621.2800341158436</v>
      </c>
      <c r="X475" s="56">
        <v>60.40257881448567</v>
      </c>
      <c r="Y475" s="55">
        <v>680.242015168321</v>
      </c>
    </row>
    <row r="476" spans="1:25" ht="15">
      <c r="A476" s="45">
        <v>2017</v>
      </c>
      <c r="B476" s="37">
        <v>5</v>
      </c>
      <c r="C476" s="37" t="s">
        <v>145</v>
      </c>
      <c r="D476" s="37" t="s">
        <v>146</v>
      </c>
      <c r="E476" s="37" t="s">
        <v>285</v>
      </c>
      <c r="F476" s="37" t="s">
        <v>147</v>
      </c>
      <c r="G476" s="38" t="s">
        <v>151</v>
      </c>
      <c r="H476" s="52">
        <v>27.827214051704992</v>
      </c>
      <c r="I476" s="53">
        <v>0.8090742607773502</v>
      </c>
      <c r="J476" s="54">
        <v>28.636288312482343</v>
      </c>
      <c r="K476" s="52">
        <v>5.169333545069051</v>
      </c>
      <c r="L476" s="53">
        <v>1.7304910312000354</v>
      </c>
      <c r="M476" s="54">
        <v>6.899824576269086</v>
      </c>
      <c r="N476" s="52">
        <v>2.516011422300286</v>
      </c>
      <c r="O476" s="53">
        <v>10.152170423342447</v>
      </c>
      <c r="P476" s="53">
        <v>1.2880444034300014</v>
      </c>
      <c r="Q476" s="53">
        <v>1.0458362216162045</v>
      </c>
      <c r="R476" s="53">
        <v>5.614981770163056</v>
      </c>
      <c r="S476" s="53">
        <v>5.211526580318565</v>
      </c>
      <c r="T476" s="53">
        <v>9.542980621614577</v>
      </c>
      <c r="U476" s="53">
        <v>1.644024086086857</v>
      </c>
      <c r="V476" s="54">
        <v>37.015575528872</v>
      </c>
      <c r="W476" s="55">
        <v>72.55168841762344</v>
      </c>
      <c r="X476" s="56">
        <v>7.239500823343154</v>
      </c>
      <c r="Y476" s="55">
        <v>81.5298330335232</v>
      </c>
    </row>
    <row r="477" spans="1:25" ht="15">
      <c r="A477" s="45">
        <v>2017</v>
      </c>
      <c r="B477" s="37">
        <v>5</v>
      </c>
      <c r="C477" s="37" t="s">
        <v>145</v>
      </c>
      <c r="D477" s="37" t="s">
        <v>149</v>
      </c>
      <c r="E477" s="37" t="s">
        <v>286</v>
      </c>
      <c r="F477" s="37" t="s">
        <v>147</v>
      </c>
      <c r="G477" s="38" t="s">
        <v>152</v>
      </c>
      <c r="H477" s="52">
        <v>64.87873576108012</v>
      </c>
      <c r="I477" s="53">
        <v>0</v>
      </c>
      <c r="J477" s="54">
        <v>64.87873576108012</v>
      </c>
      <c r="K477" s="52">
        <v>4.832849505082399</v>
      </c>
      <c r="L477" s="53">
        <v>8.675038488267887</v>
      </c>
      <c r="M477" s="54">
        <v>13.507887993350288</v>
      </c>
      <c r="N477" s="52">
        <v>2.4697914871847244</v>
      </c>
      <c r="O477" s="53">
        <v>15.510631555828464</v>
      </c>
      <c r="P477" s="53">
        <v>3.15024455074266</v>
      </c>
      <c r="Q477" s="53">
        <v>2.8340197018974296</v>
      </c>
      <c r="R477" s="53">
        <v>13.74997597585329</v>
      </c>
      <c r="S477" s="53">
        <v>8.792329895602135</v>
      </c>
      <c r="T477" s="53">
        <v>15.06934222196042</v>
      </c>
      <c r="U477" s="53">
        <v>2.8868347728299177</v>
      </c>
      <c r="V477" s="54">
        <v>64.46317016189904</v>
      </c>
      <c r="W477" s="55">
        <v>142.84979391632945</v>
      </c>
      <c r="X477" s="56">
        <v>14.240573359992439</v>
      </c>
      <c r="Y477" s="55">
        <v>160.37455369401576</v>
      </c>
    </row>
    <row r="478" spans="1:25" ht="15">
      <c r="A478" s="45">
        <v>2017</v>
      </c>
      <c r="B478" s="37">
        <v>5</v>
      </c>
      <c r="C478" s="37" t="s">
        <v>145</v>
      </c>
      <c r="D478" s="37" t="s">
        <v>153</v>
      </c>
      <c r="E478" s="37" t="s">
        <v>287</v>
      </c>
      <c r="F478" s="37" t="s">
        <v>147</v>
      </c>
      <c r="G478" s="38" t="s">
        <v>154</v>
      </c>
      <c r="H478" s="52">
        <v>86.97034576395714</v>
      </c>
      <c r="I478" s="53">
        <v>0</v>
      </c>
      <c r="J478" s="54">
        <v>86.97034576395714</v>
      </c>
      <c r="K478" s="52">
        <v>5.84902340427119</v>
      </c>
      <c r="L478" s="53">
        <v>12.512017176379583</v>
      </c>
      <c r="M478" s="54">
        <v>18.361040580650773</v>
      </c>
      <c r="N478" s="52">
        <v>4.206287132404416</v>
      </c>
      <c r="O478" s="53">
        <v>14.821449511221799</v>
      </c>
      <c r="P478" s="53">
        <v>4.59116835021677</v>
      </c>
      <c r="Q478" s="53">
        <v>4.586139660948587</v>
      </c>
      <c r="R478" s="53">
        <v>20.3008351834738</v>
      </c>
      <c r="S478" s="53">
        <v>12.139630985011538</v>
      </c>
      <c r="T478" s="53">
        <v>27.152094892562747</v>
      </c>
      <c r="U478" s="53">
        <v>4.209240602796726</v>
      </c>
      <c r="V478" s="54">
        <v>92.00684631863638</v>
      </c>
      <c r="W478" s="55">
        <v>197.3382326632443</v>
      </c>
      <c r="X478" s="56">
        <v>19.644093339866107</v>
      </c>
      <c r="Y478" s="55">
        <v>221.2279329829447</v>
      </c>
    </row>
    <row r="479" spans="1:25" ht="15">
      <c r="A479" s="45">
        <v>2017</v>
      </c>
      <c r="B479" s="37">
        <v>5</v>
      </c>
      <c r="C479" s="37" t="s">
        <v>145</v>
      </c>
      <c r="D479" s="37" t="s">
        <v>155</v>
      </c>
      <c r="E479" s="37" t="s">
        <v>288</v>
      </c>
      <c r="F479" s="37" t="s">
        <v>147</v>
      </c>
      <c r="G479" s="38" t="s">
        <v>156</v>
      </c>
      <c r="H479" s="52">
        <v>15.744936521028572</v>
      </c>
      <c r="I479" s="53">
        <v>0</v>
      </c>
      <c r="J479" s="54">
        <v>15.744936521028572</v>
      </c>
      <c r="K479" s="52">
        <v>0.5778502236676616</v>
      </c>
      <c r="L479" s="53">
        <v>4.828684291904033</v>
      </c>
      <c r="M479" s="54">
        <v>5.406534515571695</v>
      </c>
      <c r="N479" s="52">
        <v>6.078104736497395</v>
      </c>
      <c r="O479" s="53">
        <v>5.130163388581625</v>
      </c>
      <c r="P479" s="53">
        <v>1.2593617475532202</v>
      </c>
      <c r="Q479" s="53">
        <v>1.2183644624626622</v>
      </c>
      <c r="R479" s="53">
        <v>6.751104496137465</v>
      </c>
      <c r="S479" s="53">
        <v>4.151374883090383</v>
      </c>
      <c r="T479" s="53">
        <v>8.31842967303442</v>
      </c>
      <c r="U479" s="53">
        <v>1.0053090618186282</v>
      </c>
      <c r="V479" s="54">
        <v>33.9122124491758</v>
      </c>
      <c r="W479" s="55">
        <v>55.06368348577606</v>
      </c>
      <c r="X479" s="56">
        <v>5.47288781141841</v>
      </c>
      <c r="Y479" s="55">
        <v>61.63457154969707</v>
      </c>
    </row>
    <row r="480" spans="1:25" ht="15">
      <c r="A480" s="45">
        <v>2017</v>
      </c>
      <c r="B480" s="37">
        <v>5</v>
      </c>
      <c r="C480" s="37" t="s">
        <v>145</v>
      </c>
      <c r="D480" s="37" t="s">
        <v>149</v>
      </c>
      <c r="E480" s="37" t="s">
        <v>289</v>
      </c>
      <c r="F480" s="37" t="s">
        <v>147</v>
      </c>
      <c r="G480" s="38" t="s">
        <v>157</v>
      </c>
      <c r="H480" s="52">
        <v>92.29116249020659</v>
      </c>
      <c r="I480" s="53">
        <v>0</v>
      </c>
      <c r="J480" s="54">
        <v>92.29116249020659</v>
      </c>
      <c r="K480" s="52">
        <v>9.266961880494444</v>
      </c>
      <c r="L480" s="53">
        <v>18.667442266942285</v>
      </c>
      <c r="M480" s="54">
        <v>27.93440414743673</v>
      </c>
      <c r="N480" s="52">
        <v>3.4255925109812897</v>
      </c>
      <c r="O480" s="53">
        <v>56.53804417258824</v>
      </c>
      <c r="P480" s="53">
        <v>7.4111106182034705</v>
      </c>
      <c r="Q480" s="53">
        <v>6.180457179515963</v>
      </c>
      <c r="R480" s="53">
        <v>30.220895002780715</v>
      </c>
      <c r="S480" s="53">
        <v>22.785570270486087</v>
      </c>
      <c r="T480" s="53">
        <v>47.948878282233935</v>
      </c>
      <c r="U480" s="53">
        <v>6.651688560563121</v>
      </c>
      <c r="V480" s="54">
        <v>181.16223659735283</v>
      </c>
      <c r="W480" s="55">
        <v>301.38780323499617</v>
      </c>
      <c r="X480" s="56">
        <v>30.045619351482973</v>
      </c>
      <c r="Y480" s="55">
        <v>338.36778596560595</v>
      </c>
    </row>
    <row r="481" spans="1:25" ht="15">
      <c r="A481" s="45">
        <v>2017</v>
      </c>
      <c r="B481" s="37">
        <v>5</v>
      </c>
      <c r="C481" s="37" t="s">
        <v>145</v>
      </c>
      <c r="D481" s="37" t="s">
        <v>153</v>
      </c>
      <c r="E481" s="37" t="s">
        <v>290</v>
      </c>
      <c r="F481" s="37" t="s">
        <v>147</v>
      </c>
      <c r="G481" s="38" t="s">
        <v>158</v>
      </c>
      <c r="H481" s="52">
        <v>108.12171524064372</v>
      </c>
      <c r="I481" s="53">
        <v>0</v>
      </c>
      <c r="J481" s="54">
        <v>108.12171524064372</v>
      </c>
      <c r="K481" s="52">
        <v>7.8171343354030425</v>
      </c>
      <c r="L481" s="53">
        <v>15.8174002496461</v>
      </c>
      <c r="M481" s="54">
        <v>23.634534585049142</v>
      </c>
      <c r="N481" s="52">
        <v>7.33912984117292</v>
      </c>
      <c r="O481" s="53">
        <v>23.24275054269519</v>
      </c>
      <c r="P481" s="53">
        <v>5.132966634057757</v>
      </c>
      <c r="Q481" s="53">
        <v>5.924567648209307</v>
      </c>
      <c r="R481" s="53">
        <v>26.176727545405882</v>
      </c>
      <c r="S481" s="53">
        <v>14.467966697132022</v>
      </c>
      <c r="T481" s="53">
        <v>26.2140719417669</v>
      </c>
      <c r="U481" s="53">
        <v>5.521008835110397</v>
      </c>
      <c r="V481" s="54">
        <v>114.01918968555039</v>
      </c>
      <c r="W481" s="55">
        <v>245.77543951124323</v>
      </c>
      <c r="X481" s="56">
        <v>24.470563490678423</v>
      </c>
      <c r="Y481" s="55">
        <v>275.5826959217185</v>
      </c>
    </row>
    <row r="482" spans="1:25" ht="15">
      <c r="A482" s="45">
        <v>2017</v>
      </c>
      <c r="B482" s="37">
        <v>5</v>
      </c>
      <c r="C482" s="37" t="s">
        <v>145</v>
      </c>
      <c r="D482" s="37" t="s">
        <v>146</v>
      </c>
      <c r="E482" s="37" t="s">
        <v>291</v>
      </c>
      <c r="F482" s="37" t="s">
        <v>147</v>
      </c>
      <c r="G482" s="38" t="s">
        <v>159</v>
      </c>
      <c r="H482" s="52">
        <v>100.07573842097712</v>
      </c>
      <c r="I482" s="53">
        <v>1.5108412932853519</v>
      </c>
      <c r="J482" s="54">
        <v>101.58657971426247</v>
      </c>
      <c r="K482" s="52">
        <v>8.739459778125198</v>
      </c>
      <c r="L482" s="53">
        <v>19.593792654928183</v>
      </c>
      <c r="M482" s="54">
        <v>28.33325243305338</v>
      </c>
      <c r="N482" s="52">
        <v>7.299099942244107</v>
      </c>
      <c r="O482" s="53">
        <v>35.53242093740394</v>
      </c>
      <c r="P482" s="53">
        <v>6.326409706505266</v>
      </c>
      <c r="Q482" s="53">
        <v>7.2957959946311775</v>
      </c>
      <c r="R482" s="53">
        <v>35.39246960770409</v>
      </c>
      <c r="S482" s="53">
        <v>19.62944582588103</v>
      </c>
      <c r="T482" s="53">
        <v>30.13093644090451</v>
      </c>
      <c r="U482" s="53">
        <v>7.910207924099567</v>
      </c>
      <c r="V482" s="54">
        <v>149.5167863793737</v>
      </c>
      <c r="W482" s="55">
        <v>279.4366185266896</v>
      </c>
      <c r="X482" s="56">
        <v>27.771291303574795</v>
      </c>
      <c r="Y482" s="55">
        <v>312.7547996991204</v>
      </c>
    </row>
    <row r="483" spans="1:25" ht="15">
      <c r="A483" s="45">
        <v>2017</v>
      </c>
      <c r="B483" s="37">
        <v>5</v>
      </c>
      <c r="C483" s="37" t="s">
        <v>145</v>
      </c>
      <c r="D483" s="37" t="s">
        <v>149</v>
      </c>
      <c r="E483" s="37" t="s">
        <v>292</v>
      </c>
      <c r="F483" s="37" t="s">
        <v>147</v>
      </c>
      <c r="G483" s="38" t="s">
        <v>160</v>
      </c>
      <c r="H483" s="52">
        <v>14.899435626700267</v>
      </c>
      <c r="I483" s="53">
        <v>0</v>
      </c>
      <c r="J483" s="54">
        <v>14.899435626700267</v>
      </c>
      <c r="K483" s="52">
        <v>1.926155791236071</v>
      </c>
      <c r="L483" s="53">
        <v>3.583196850056907</v>
      </c>
      <c r="M483" s="54">
        <v>5.509352641292978</v>
      </c>
      <c r="N483" s="52">
        <v>1.8536977046032976</v>
      </c>
      <c r="O483" s="53">
        <v>9.546649782531151</v>
      </c>
      <c r="P483" s="53">
        <v>1.3605580840247011</v>
      </c>
      <c r="Q483" s="53">
        <v>1.1126504023756016</v>
      </c>
      <c r="R483" s="53">
        <v>6.788209901006333</v>
      </c>
      <c r="S483" s="53">
        <v>4.545088924726806</v>
      </c>
      <c r="T483" s="53">
        <v>8.436802019777213</v>
      </c>
      <c r="U483" s="53">
        <v>1.4519191517335923</v>
      </c>
      <c r="V483" s="54">
        <v>35.09557597077869</v>
      </c>
      <c r="W483" s="55">
        <v>55.504364238771934</v>
      </c>
      <c r="X483" s="56">
        <v>5.521719559180288</v>
      </c>
      <c r="Y483" s="55">
        <v>62.18450276524695</v>
      </c>
    </row>
    <row r="484" spans="1:25" ht="15">
      <c r="A484" s="45">
        <v>2017</v>
      </c>
      <c r="B484" s="37">
        <v>5</v>
      </c>
      <c r="C484" s="37" t="s">
        <v>145</v>
      </c>
      <c r="D484" s="37" t="s">
        <v>149</v>
      </c>
      <c r="E484" s="37" t="s">
        <v>293</v>
      </c>
      <c r="F484" s="37" t="s">
        <v>147</v>
      </c>
      <c r="G484" s="38" t="s">
        <v>161</v>
      </c>
      <c r="H484" s="52">
        <v>41.36337954208273</v>
      </c>
      <c r="I484" s="53">
        <v>0.512429620950445</v>
      </c>
      <c r="J484" s="54">
        <v>41.875809163033175</v>
      </c>
      <c r="K484" s="52">
        <v>6.528424387336956</v>
      </c>
      <c r="L484" s="53">
        <v>9.674324315081623</v>
      </c>
      <c r="M484" s="54">
        <v>16.202748702418578</v>
      </c>
      <c r="N484" s="52">
        <v>4.717651517538843</v>
      </c>
      <c r="O484" s="53">
        <v>28.80299505361054</v>
      </c>
      <c r="P484" s="53">
        <v>4.787729163645245</v>
      </c>
      <c r="Q484" s="53">
        <v>5.233968419017308</v>
      </c>
      <c r="R484" s="53">
        <v>19.01397415421549</v>
      </c>
      <c r="S484" s="53">
        <v>13.645523596488486</v>
      </c>
      <c r="T484" s="53">
        <v>25.977720447786613</v>
      </c>
      <c r="U484" s="53">
        <v>3.954915401792489</v>
      </c>
      <c r="V484" s="54">
        <v>106.13447775409502</v>
      </c>
      <c r="W484" s="55">
        <v>164.21303561954676</v>
      </c>
      <c r="X484" s="56">
        <v>16.323623810553578</v>
      </c>
      <c r="Y484" s="55">
        <v>183.83338555171886</v>
      </c>
    </row>
    <row r="485" spans="1:25" ht="15">
      <c r="A485" s="45">
        <v>2017</v>
      </c>
      <c r="B485" s="37">
        <v>5</v>
      </c>
      <c r="C485" s="37" t="s">
        <v>145</v>
      </c>
      <c r="D485" s="37" t="s">
        <v>155</v>
      </c>
      <c r="E485" s="37" t="s">
        <v>294</v>
      </c>
      <c r="F485" s="37" t="s">
        <v>147</v>
      </c>
      <c r="G485" s="38" t="s">
        <v>162</v>
      </c>
      <c r="H485" s="52">
        <v>51.933648469175324</v>
      </c>
      <c r="I485" s="53">
        <v>0</v>
      </c>
      <c r="J485" s="54">
        <v>51.933648469175324</v>
      </c>
      <c r="K485" s="52">
        <v>1.84584694108736</v>
      </c>
      <c r="L485" s="53">
        <v>13.608960997790222</v>
      </c>
      <c r="M485" s="54">
        <v>15.454807938877583</v>
      </c>
      <c r="N485" s="52">
        <v>18.147781997281065</v>
      </c>
      <c r="O485" s="53">
        <v>20.657612490127597</v>
      </c>
      <c r="P485" s="53">
        <v>3.348018848875055</v>
      </c>
      <c r="Q485" s="53">
        <v>3.5343239664696093</v>
      </c>
      <c r="R485" s="53">
        <v>16.930616341538986</v>
      </c>
      <c r="S485" s="53">
        <v>10.518801092838629</v>
      </c>
      <c r="T485" s="53">
        <v>16.052029773407558</v>
      </c>
      <c r="U485" s="53">
        <v>2.9551456628305033</v>
      </c>
      <c r="V485" s="54">
        <v>92.144330173369</v>
      </c>
      <c r="W485" s="55">
        <v>159.5327865814219</v>
      </c>
      <c r="X485" s="56">
        <v>15.893461997784193</v>
      </c>
      <c r="Y485" s="55">
        <v>178.98901490172977</v>
      </c>
    </row>
    <row r="486" spans="1:25" ht="15">
      <c r="A486" s="45">
        <v>2017</v>
      </c>
      <c r="B486" s="37">
        <v>5</v>
      </c>
      <c r="C486" s="37" t="s">
        <v>145</v>
      </c>
      <c r="D486" s="37" t="s">
        <v>155</v>
      </c>
      <c r="E486" s="37" t="s">
        <v>295</v>
      </c>
      <c r="F486" s="37" t="s">
        <v>147</v>
      </c>
      <c r="G486" s="38" t="s">
        <v>163</v>
      </c>
      <c r="H486" s="52">
        <v>3.7765531383494313</v>
      </c>
      <c r="I486" s="53">
        <v>0.6256166769648416</v>
      </c>
      <c r="J486" s="54">
        <v>4.402169815314273</v>
      </c>
      <c r="K486" s="52">
        <v>6.581428437565944</v>
      </c>
      <c r="L486" s="53">
        <v>42.046656862224424</v>
      </c>
      <c r="M486" s="54">
        <v>48.62808529979037</v>
      </c>
      <c r="N486" s="52">
        <v>5.884465446791258</v>
      </c>
      <c r="O486" s="53">
        <v>39.97779762250653</v>
      </c>
      <c r="P486" s="53">
        <v>4.095441977886433</v>
      </c>
      <c r="Q486" s="53">
        <v>1.9875850232498598</v>
      </c>
      <c r="R486" s="53">
        <v>11.784444590234013</v>
      </c>
      <c r="S486" s="53">
        <v>11.45976434344667</v>
      </c>
      <c r="T486" s="53">
        <v>15.766872358726884</v>
      </c>
      <c r="U486" s="53">
        <v>2.4616028663422833</v>
      </c>
      <c r="V486" s="54">
        <v>93.41797422918393</v>
      </c>
      <c r="W486" s="55">
        <v>146.44822934428856</v>
      </c>
      <c r="X486" s="56">
        <v>14.26420427627474</v>
      </c>
      <c r="Y486" s="55">
        <v>160.64061130062993</v>
      </c>
    </row>
    <row r="487" spans="1:25" ht="15">
      <c r="A487" s="45">
        <v>2017</v>
      </c>
      <c r="B487" s="37">
        <v>5</v>
      </c>
      <c r="C487" s="37" t="s">
        <v>145</v>
      </c>
      <c r="D487" s="37" t="s">
        <v>155</v>
      </c>
      <c r="E487" s="37" t="s">
        <v>296</v>
      </c>
      <c r="F487" s="37" t="s">
        <v>147</v>
      </c>
      <c r="G487" s="38" t="s">
        <v>164</v>
      </c>
      <c r="H487" s="52">
        <v>13.470843492434044</v>
      </c>
      <c r="I487" s="53">
        <v>0</v>
      </c>
      <c r="J487" s="54">
        <v>13.470843492434044</v>
      </c>
      <c r="K487" s="52">
        <v>14.867166621762435</v>
      </c>
      <c r="L487" s="53">
        <v>25.3487382113878</v>
      </c>
      <c r="M487" s="54">
        <v>40.21590483315023</v>
      </c>
      <c r="N487" s="52">
        <v>1.3139669968854786</v>
      </c>
      <c r="O487" s="53">
        <v>7.237844161780103</v>
      </c>
      <c r="P487" s="53">
        <v>1.6679810611038046</v>
      </c>
      <c r="Q487" s="53">
        <v>1.5259695792394457</v>
      </c>
      <c r="R487" s="53">
        <v>9.746597893018496</v>
      </c>
      <c r="S487" s="53">
        <v>5.995286409162985</v>
      </c>
      <c r="T487" s="53">
        <v>11.39066193834512</v>
      </c>
      <c r="U487" s="53">
        <v>1.9172271868543422</v>
      </c>
      <c r="V487" s="54">
        <v>40.795535226389774</v>
      </c>
      <c r="W487" s="55">
        <v>94.48228355197405</v>
      </c>
      <c r="X487" s="56">
        <v>9.073297960442057</v>
      </c>
      <c r="Y487" s="55">
        <v>102.18170901659327</v>
      </c>
    </row>
    <row r="488" spans="1:25" ht="15">
      <c r="A488" s="45">
        <v>2017</v>
      </c>
      <c r="B488" s="37">
        <v>5</v>
      </c>
      <c r="C488" s="37" t="s">
        <v>145</v>
      </c>
      <c r="D488" s="37" t="s">
        <v>155</v>
      </c>
      <c r="E488" s="37" t="s">
        <v>297</v>
      </c>
      <c r="F488" s="37" t="s">
        <v>147</v>
      </c>
      <c r="G488" s="38" t="s">
        <v>165</v>
      </c>
      <c r="H488" s="52">
        <v>17.030471784736314</v>
      </c>
      <c r="I488" s="53">
        <v>0</v>
      </c>
      <c r="J488" s="54">
        <v>17.030471784736314</v>
      </c>
      <c r="K488" s="52">
        <v>0.9320990994619796</v>
      </c>
      <c r="L488" s="53">
        <v>7.124071248825139</v>
      </c>
      <c r="M488" s="54">
        <v>8.056170348287118</v>
      </c>
      <c r="N488" s="52">
        <v>2.2533757772599916</v>
      </c>
      <c r="O488" s="53">
        <v>7.733752495115375</v>
      </c>
      <c r="P488" s="53">
        <v>2.6319757601803615</v>
      </c>
      <c r="Q488" s="53">
        <v>2.331213363455921</v>
      </c>
      <c r="R488" s="53">
        <v>11.904981516267979</v>
      </c>
      <c r="S488" s="53">
        <v>6.060138917572778</v>
      </c>
      <c r="T488" s="53">
        <v>14.501480911796337</v>
      </c>
      <c r="U488" s="53">
        <v>1.6968932017846257</v>
      </c>
      <c r="V488" s="54">
        <v>49.11381194343337</v>
      </c>
      <c r="W488" s="55">
        <v>74.2004540764568</v>
      </c>
      <c r="X488" s="56">
        <v>7.342091961236854</v>
      </c>
      <c r="Y488" s="55">
        <v>82.6851681088659</v>
      </c>
    </row>
    <row r="489" spans="1:25" ht="15">
      <c r="A489" s="45">
        <v>2017</v>
      </c>
      <c r="B489" s="37">
        <v>5</v>
      </c>
      <c r="C489" s="37" t="s">
        <v>145</v>
      </c>
      <c r="D489" s="37" t="s">
        <v>153</v>
      </c>
      <c r="E489" s="37" t="s">
        <v>298</v>
      </c>
      <c r="F489" s="37" t="s">
        <v>147</v>
      </c>
      <c r="G489" s="38" t="s">
        <v>166</v>
      </c>
      <c r="H489" s="52">
        <v>93.59852215603044</v>
      </c>
      <c r="I489" s="53">
        <v>0.9353716453741414</v>
      </c>
      <c r="J489" s="54">
        <v>94.53389380140459</v>
      </c>
      <c r="K489" s="52">
        <v>3.2531189907331077</v>
      </c>
      <c r="L489" s="53">
        <v>17.51121721254992</v>
      </c>
      <c r="M489" s="54">
        <v>20.764336203283026</v>
      </c>
      <c r="N489" s="52">
        <v>15.883684236817993</v>
      </c>
      <c r="O489" s="53">
        <v>27.291757988884424</v>
      </c>
      <c r="P489" s="53">
        <v>4.0337313646479</v>
      </c>
      <c r="Q489" s="53">
        <v>4.3073075826896305</v>
      </c>
      <c r="R489" s="53">
        <v>16.828276232171326</v>
      </c>
      <c r="S489" s="53">
        <v>12.907210419098256</v>
      </c>
      <c r="T489" s="53">
        <v>20.689626135247995</v>
      </c>
      <c r="U489" s="53">
        <v>4.624415485564334</v>
      </c>
      <c r="V489" s="54">
        <v>106.56600944512185</v>
      </c>
      <c r="W489" s="55">
        <v>221.86423944980947</v>
      </c>
      <c r="X489" s="56">
        <v>22.145610979563504</v>
      </c>
      <c r="Y489" s="55">
        <v>249.39952661285284</v>
      </c>
    </row>
    <row r="490" spans="1:25" ht="15">
      <c r="A490" s="45">
        <v>2017</v>
      </c>
      <c r="B490" s="37">
        <v>5</v>
      </c>
      <c r="C490" s="37" t="s">
        <v>145</v>
      </c>
      <c r="D490" s="37" t="s">
        <v>155</v>
      </c>
      <c r="E490" s="37" t="s">
        <v>299</v>
      </c>
      <c r="F490" s="37" t="s">
        <v>147</v>
      </c>
      <c r="G490" s="38" t="s">
        <v>167</v>
      </c>
      <c r="H490" s="52">
        <v>67.93898569015839</v>
      </c>
      <c r="I490" s="53">
        <v>8.122073570751699</v>
      </c>
      <c r="J490" s="54">
        <v>76.06105926091008</v>
      </c>
      <c r="K490" s="52">
        <v>11.855096344774033</v>
      </c>
      <c r="L490" s="53">
        <v>11.586001775906754</v>
      </c>
      <c r="M490" s="54">
        <v>23.441098120680785</v>
      </c>
      <c r="N490" s="52">
        <v>7.169612688086752</v>
      </c>
      <c r="O490" s="53">
        <v>34.28074931992114</v>
      </c>
      <c r="P490" s="53">
        <v>6.208839982316488</v>
      </c>
      <c r="Q490" s="53">
        <v>7.6312996324185844</v>
      </c>
      <c r="R490" s="53">
        <v>38.147095885925175</v>
      </c>
      <c r="S490" s="53">
        <v>19.497807194465537</v>
      </c>
      <c r="T490" s="53">
        <v>33.60503291252872</v>
      </c>
      <c r="U490" s="53">
        <v>7.722847629749165</v>
      </c>
      <c r="V490" s="54">
        <v>154.26328524541157</v>
      </c>
      <c r="W490" s="55">
        <v>253.76544262700241</v>
      </c>
      <c r="X490" s="56">
        <v>25.184861223152815</v>
      </c>
      <c r="Y490" s="55">
        <v>283.62689181403584</v>
      </c>
    </row>
    <row r="491" spans="1:25" ht="15">
      <c r="A491" s="45">
        <v>2017</v>
      </c>
      <c r="B491" s="37">
        <v>5</v>
      </c>
      <c r="C491" s="37" t="s">
        <v>145</v>
      </c>
      <c r="D491" s="37" t="s">
        <v>155</v>
      </c>
      <c r="E491" s="37" t="s">
        <v>300</v>
      </c>
      <c r="F491" s="37" t="s">
        <v>147</v>
      </c>
      <c r="G491" s="38" t="s">
        <v>168</v>
      </c>
      <c r="H491" s="52">
        <v>61.22485289084408</v>
      </c>
      <c r="I491" s="53">
        <v>0</v>
      </c>
      <c r="J491" s="54">
        <v>61.22485289084408</v>
      </c>
      <c r="K491" s="52">
        <v>4.781747951112228</v>
      </c>
      <c r="L491" s="53">
        <v>13.261505016677477</v>
      </c>
      <c r="M491" s="54">
        <v>18.043252967789705</v>
      </c>
      <c r="N491" s="52">
        <v>5.169635939678939</v>
      </c>
      <c r="O491" s="53">
        <v>20.52338611657879</v>
      </c>
      <c r="P491" s="53">
        <v>4.723961227965165</v>
      </c>
      <c r="Q491" s="53">
        <v>4.938704690246315</v>
      </c>
      <c r="R491" s="53">
        <v>27.121290299539695</v>
      </c>
      <c r="S491" s="53">
        <v>13.186157358481653</v>
      </c>
      <c r="T491" s="53">
        <v>26.60726134033538</v>
      </c>
      <c r="U491" s="53">
        <v>4.575186576073887</v>
      </c>
      <c r="V491" s="54">
        <v>106.84558354889984</v>
      </c>
      <c r="W491" s="55">
        <v>186.11368940753363</v>
      </c>
      <c r="X491" s="56">
        <v>18.48092221242886</v>
      </c>
      <c r="Y491" s="55">
        <v>208.12848050825158</v>
      </c>
    </row>
    <row r="492" spans="1:25" ht="15">
      <c r="A492" s="45">
        <v>2017</v>
      </c>
      <c r="B492" s="37">
        <v>5</v>
      </c>
      <c r="C492" s="37" t="s">
        <v>145</v>
      </c>
      <c r="D492" s="37" t="s">
        <v>155</v>
      </c>
      <c r="E492" s="37" t="s">
        <v>301</v>
      </c>
      <c r="F492" s="37" t="s">
        <v>147</v>
      </c>
      <c r="G492" s="38" t="s">
        <v>169</v>
      </c>
      <c r="H492" s="52">
        <v>34.961253611087</v>
      </c>
      <c r="I492" s="53">
        <v>0</v>
      </c>
      <c r="J492" s="54">
        <v>34.961253611087</v>
      </c>
      <c r="K492" s="52">
        <v>1.095564813940301</v>
      </c>
      <c r="L492" s="53">
        <v>8.091185090512685</v>
      </c>
      <c r="M492" s="54">
        <v>9.186749904452986</v>
      </c>
      <c r="N492" s="52">
        <v>2.8616291195184704</v>
      </c>
      <c r="O492" s="53">
        <v>13.0062826759549</v>
      </c>
      <c r="P492" s="53">
        <v>2.76546334538975</v>
      </c>
      <c r="Q492" s="53">
        <v>2.1778810577795658</v>
      </c>
      <c r="R492" s="53">
        <v>9.838064007769528</v>
      </c>
      <c r="S492" s="53">
        <v>7.731787377225976</v>
      </c>
      <c r="T492" s="53">
        <v>13.739364372421552</v>
      </c>
      <c r="U492" s="53">
        <v>1.9371684524572437</v>
      </c>
      <c r="V492" s="54">
        <v>54.05764040851699</v>
      </c>
      <c r="W492" s="55">
        <v>98.20564392405697</v>
      </c>
      <c r="X492" s="56">
        <v>9.780527150780681</v>
      </c>
      <c r="Y492" s="55">
        <v>110.14636219118357</v>
      </c>
    </row>
    <row r="493" spans="1:25" ht="15">
      <c r="A493" s="45">
        <v>2017</v>
      </c>
      <c r="B493" s="37">
        <v>5</v>
      </c>
      <c r="C493" s="37" t="s">
        <v>145</v>
      </c>
      <c r="D493" s="37" t="s">
        <v>146</v>
      </c>
      <c r="E493" s="37" t="s">
        <v>302</v>
      </c>
      <c r="F493" s="37" t="s">
        <v>147</v>
      </c>
      <c r="G493" s="38" t="s">
        <v>170</v>
      </c>
      <c r="H493" s="52">
        <v>28.917443717922776</v>
      </c>
      <c r="I493" s="53">
        <v>1.3222320810504156</v>
      </c>
      <c r="J493" s="54">
        <v>30.23967579897319</v>
      </c>
      <c r="K493" s="52">
        <v>3.755189001601072</v>
      </c>
      <c r="L493" s="53">
        <v>5.668932100596007</v>
      </c>
      <c r="M493" s="54">
        <v>9.424121102197079</v>
      </c>
      <c r="N493" s="52">
        <v>3.403963959732341</v>
      </c>
      <c r="O493" s="53">
        <v>18.827305589960975</v>
      </c>
      <c r="P493" s="53">
        <v>2.65884758403118</v>
      </c>
      <c r="Q493" s="53">
        <v>1.9799274915519691</v>
      </c>
      <c r="R493" s="53">
        <v>14.900747439283132</v>
      </c>
      <c r="S493" s="53">
        <v>9.17905712927558</v>
      </c>
      <c r="T493" s="53">
        <v>17.676359313214903</v>
      </c>
      <c r="U493" s="53">
        <v>3.05084074083694</v>
      </c>
      <c r="V493" s="54">
        <v>71.67704924788703</v>
      </c>
      <c r="W493" s="55">
        <v>111.3408461490573</v>
      </c>
      <c r="X493" s="56">
        <v>11.085894950885914</v>
      </c>
      <c r="Y493" s="55">
        <v>124.84713188827709</v>
      </c>
    </row>
    <row r="494" spans="1:25" ht="15">
      <c r="A494" s="45">
        <v>2017</v>
      </c>
      <c r="B494" s="37">
        <v>5</v>
      </c>
      <c r="C494" s="37" t="s">
        <v>145</v>
      </c>
      <c r="D494" s="37" t="s">
        <v>153</v>
      </c>
      <c r="E494" s="37" t="s">
        <v>303</v>
      </c>
      <c r="F494" s="37" t="s">
        <v>147</v>
      </c>
      <c r="G494" s="38" t="s">
        <v>171</v>
      </c>
      <c r="H494" s="52">
        <v>197.64382235608542</v>
      </c>
      <c r="I494" s="53">
        <v>2.262892660521145</v>
      </c>
      <c r="J494" s="54">
        <v>199.90671501660657</v>
      </c>
      <c r="K494" s="52">
        <v>25.792245090891004</v>
      </c>
      <c r="L494" s="53">
        <v>21.944190258136807</v>
      </c>
      <c r="M494" s="54">
        <v>47.736435349027815</v>
      </c>
      <c r="N494" s="52">
        <v>10.774461684238144</v>
      </c>
      <c r="O494" s="53">
        <v>39.52897921735081</v>
      </c>
      <c r="P494" s="53">
        <v>8.836081408166674</v>
      </c>
      <c r="Q494" s="53">
        <v>10.098254917924665</v>
      </c>
      <c r="R494" s="53">
        <v>34.45018509883037</v>
      </c>
      <c r="S494" s="53">
        <v>27.22766597460768</v>
      </c>
      <c r="T494" s="53">
        <v>52.589681698225924</v>
      </c>
      <c r="U494" s="53">
        <v>8.848361590533573</v>
      </c>
      <c r="V494" s="54">
        <v>192.35367158987785</v>
      </c>
      <c r="W494" s="55">
        <v>439.99682195551225</v>
      </c>
      <c r="X494" s="56">
        <v>43.79596995292228</v>
      </c>
      <c r="Y494" s="55">
        <v>493.22166710256056</v>
      </c>
    </row>
    <row r="495" spans="1:25" ht="15">
      <c r="A495" s="45">
        <v>2017</v>
      </c>
      <c r="B495" s="37">
        <v>5</v>
      </c>
      <c r="C495" s="37" t="s">
        <v>145</v>
      </c>
      <c r="D495" s="37" t="s">
        <v>155</v>
      </c>
      <c r="E495" s="37" t="s">
        <v>304</v>
      </c>
      <c r="F495" s="37" t="s">
        <v>147</v>
      </c>
      <c r="G495" s="38" t="s">
        <v>172</v>
      </c>
      <c r="H495" s="52">
        <v>41.73907895788014</v>
      </c>
      <c r="I495" s="53">
        <v>2.6616745309534973</v>
      </c>
      <c r="J495" s="54">
        <v>44.40075348883364</v>
      </c>
      <c r="K495" s="52">
        <v>2.374067438150054</v>
      </c>
      <c r="L495" s="53">
        <v>7.259311455143713</v>
      </c>
      <c r="M495" s="54">
        <v>9.633378893293767</v>
      </c>
      <c r="N495" s="52">
        <v>2.1407450886327855</v>
      </c>
      <c r="O495" s="53">
        <v>8.871735927271995</v>
      </c>
      <c r="P495" s="53">
        <v>2.5525919002699844</v>
      </c>
      <c r="Q495" s="53">
        <v>1.8651498389714332</v>
      </c>
      <c r="R495" s="53">
        <v>11.799588168918358</v>
      </c>
      <c r="S495" s="53">
        <v>7.161313558731681</v>
      </c>
      <c r="T495" s="53">
        <v>12.585228029370144</v>
      </c>
      <c r="U495" s="53">
        <v>2.4701926142361184</v>
      </c>
      <c r="V495" s="54">
        <v>49.446545126402505</v>
      </c>
      <c r="W495" s="55">
        <v>103.48067750852991</v>
      </c>
      <c r="X495" s="56">
        <v>10.294500318604474</v>
      </c>
      <c r="Y495" s="55">
        <v>115.93464406807955</v>
      </c>
    </row>
    <row r="496" spans="1:25" ht="15">
      <c r="A496" s="45">
        <v>2017</v>
      </c>
      <c r="B496" s="37">
        <v>5</v>
      </c>
      <c r="C496" s="37" t="s">
        <v>145</v>
      </c>
      <c r="D496" s="37" t="s">
        <v>146</v>
      </c>
      <c r="E496" s="37" t="s">
        <v>305</v>
      </c>
      <c r="F496" s="37" t="s">
        <v>147</v>
      </c>
      <c r="G496" s="38" t="s">
        <v>173</v>
      </c>
      <c r="H496" s="52">
        <v>41.33900077280155</v>
      </c>
      <c r="I496" s="53">
        <v>1.4194553349921295</v>
      </c>
      <c r="J496" s="54">
        <v>42.75845610779368</v>
      </c>
      <c r="K496" s="52">
        <v>4.7945931471499526</v>
      </c>
      <c r="L496" s="53">
        <v>10.201665213036339</v>
      </c>
      <c r="M496" s="54">
        <v>14.996258360186292</v>
      </c>
      <c r="N496" s="52">
        <v>5.568112942526489</v>
      </c>
      <c r="O496" s="53">
        <v>22.80443757591364</v>
      </c>
      <c r="P496" s="53">
        <v>4.369299578839797</v>
      </c>
      <c r="Q496" s="53">
        <v>3.4272976090116947</v>
      </c>
      <c r="R496" s="53">
        <v>22.96800523021387</v>
      </c>
      <c r="S496" s="53">
        <v>12.397394798582885</v>
      </c>
      <c r="T496" s="53">
        <v>21.056900604571485</v>
      </c>
      <c r="U496" s="53">
        <v>3.795153242625395</v>
      </c>
      <c r="V496" s="54">
        <v>96.38660158228524</v>
      </c>
      <c r="W496" s="55">
        <v>154.1413160502652</v>
      </c>
      <c r="X496" s="56">
        <v>15.312264887755479</v>
      </c>
      <c r="Y496" s="55">
        <v>172.4436714079979</v>
      </c>
    </row>
    <row r="497" spans="1:25" ht="15">
      <c r="A497" s="45">
        <v>2017</v>
      </c>
      <c r="B497" s="37">
        <v>5</v>
      </c>
      <c r="C497" s="37" t="s">
        <v>174</v>
      </c>
      <c r="D497" s="37" t="s">
        <v>175</v>
      </c>
      <c r="E497" s="37" t="s">
        <v>306</v>
      </c>
      <c r="F497" s="37" t="s">
        <v>176</v>
      </c>
      <c r="G497" s="38" t="s">
        <v>177</v>
      </c>
      <c r="H497" s="52">
        <v>479.4596164873053</v>
      </c>
      <c r="I497" s="53">
        <v>12.936942701795411</v>
      </c>
      <c r="J497" s="54">
        <v>492.39655918910074</v>
      </c>
      <c r="K497" s="52">
        <v>73.26450747221374</v>
      </c>
      <c r="L497" s="53">
        <v>179.0803694351249</v>
      </c>
      <c r="M497" s="54">
        <v>252.34487690733863</v>
      </c>
      <c r="N497" s="52">
        <v>69.703094126248</v>
      </c>
      <c r="O497" s="53">
        <v>483.0277808917023</v>
      </c>
      <c r="P497" s="53">
        <v>55.19743515308912</v>
      </c>
      <c r="Q497" s="53">
        <v>61.12896985239361</v>
      </c>
      <c r="R497" s="53">
        <v>110.89237942785604</v>
      </c>
      <c r="S497" s="53">
        <v>166.95256960657764</v>
      </c>
      <c r="T497" s="53">
        <v>249.7095447742962</v>
      </c>
      <c r="U497" s="53">
        <v>34.05060037580215</v>
      </c>
      <c r="V497" s="54">
        <v>1230.662374207965</v>
      </c>
      <c r="W497" s="55">
        <v>1975.4038103044045</v>
      </c>
      <c r="X497" s="56">
        <v>196.567130476649</v>
      </c>
      <c r="Y497" s="55">
        <v>2213.6997888911474</v>
      </c>
    </row>
    <row r="498" spans="1:25" ht="15">
      <c r="A498" s="45">
        <v>2017</v>
      </c>
      <c r="B498" s="37">
        <v>5</v>
      </c>
      <c r="C498" s="37" t="s">
        <v>174</v>
      </c>
      <c r="D498" s="37" t="s">
        <v>178</v>
      </c>
      <c r="E498" s="37" t="s">
        <v>307</v>
      </c>
      <c r="F498" s="37" t="s">
        <v>176</v>
      </c>
      <c r="G498" s="38" t="s">
        <v>179</v>
      </c>
      <c r="H498" s="52">
        <v>46.866359566446725</v>
      </c>
      <c r="I498" s="53">
        <v>0</v>
      </c>
      <c r="J498" s="54">
        <v>46.866359566446725</v>
      </c>
      <c r="K498" s="52">
        <v>1.651490857006853</v>
      </c>
      <c r="L498" s="53">
        <v>21.886028354591772</v>
      </c>
      <c r="M498" s="54">
        <v>23.537519211598624</v>
      </c>
      <c r="N498" s="52">
        <v>8.892263286449678</v>
      </c>
      <c r="O498" s="53">
        <v>25.50581412783729</v>
      </c>
      <c r="P498" s="53">
        <v>9.496173976636866</v>
      </c>
      <c r="Q498" s="53">
        <v>8.499239533515343</v>
      </c>
      <c r="R498" s="53">
        <v>22.85953321877123</v>
      </c>
      <c r="S498" s="53">
        <v>24.37993430121253</v>
      </c>
      <c r="T498" s="53">
        <v>69.38019880100187</v>
      </c>
      <c r="U498" s="53">
        <v>9.420479331123929</v>
      </c>
      <c r="V498" s="54">
        <v>178.43363657654874</v>
      </c>
      <c r="W498" s="55">
        <v>248.8375153545941</v>
      </c>
      <c r="X498" s="56">
        <v>24.66898575844307</v>
      </c>
      <c r="Y498" s="55">
        <v>277.81714139251466</v>
      </c>
    </row>
    <row r="499" spans="1:25" ht="15">
      <c r="A499" s="45">
        <v>2017</v>
      </c>
      <c r="B499" s="37">
        <v>5</v>
      </c>
      <c r="C499" s="37" t="s">
        <v>174</v>
      </c>
      <c r="D499" s="37" t="s">
        <v>175</v>
      </c>
      <c r="E499" s="37" t="s">
        <v>308</v>
      </c>
      <c r="F499" s="37" t="s">
        <v>176</v>
      </c>
      <c r="G499" s="38" t="s">
        <v>180</v>
      </c>
      <c r="H499" s="52">
        <v>479.61704861819356</v>
      </c>
      <c r="I499" s="53">
        <v>8.527167872929546</v>
      </c>
      <c r="J499" s="54">
        <v>488.14421649112313</v>
      </c>
      <c r="K499" s="52">
        <v>21.391626707662418</v>
      </c>
      <c r="L499" s="53">
        <v>62.63780381976016</v>
      </c>
      <c r="M499" s="54">
        <v>84.02943052742258</v>
      </c>
      <c r="N499" s="52">
        <v>19.48192882080268</v>
      </c>
      <c r="O499" s="53">
        <v>119.30208646931652</v>
      </c>
      <c r="P499" s="53">
        <v>12.680444950256124</v>
      </c>
      <c r="Q499" s="53">
        <v>11.837391220600043</v>
      </c>
      <c r="R499" s="53">
        <v>35.21510690648635</v>
      </c>
      <c r="S499" s="53">
        <v>47.48129317498968</v>
      </c>
      <c r="T499" s="53">
        <v>65.47049271089925</v>
      </c>
      <c r="U499" s="53">
        <v>11.925866191804358</v>
      </c>
      <c r="V499" s="54">
        <v>323.39461044515497</v>
      </c>
      <c r="W499" s="55">
        <v>895.5682574637007</v>
      </c>
      <c r="X499" s="56">
        <v>89.65114035557427</v>
      </c>
      <c r="Y499" s="55">
        <v>1009.6338046264486</v>
      </c>
    </row>
    <row r="500" spans="1:25" ht="15">
      <c r="A500" s="45">
        <v>2017</v>
      </c>
      <c r="B500" s="37">
        <v>5</v>
      </c>
      <c r="C500" s="37" t="s">
        <v>174</v>
      </c>
      <c r="D500" s="37" t="s">
        <v>175</v>
      </c>
      <c r="E500" s="37" t="s">
        <v>309</v>
      </c>
      <c r="F500" s="37" t="s">
        <v>176</v>
      </c>
      <c r="G500" s="38" t="s">
        <v>181</v>
      </c>
      <c r="H500" s="52">
        <v>256.0959909228421</v>
      </c>
      <c r="I500" s="53">
        <v>3.9540141067290433</v>
      </c>
      <c r="J500" s="54">
        <v>260.05000502957114</v>
      </c>
      <c r="K500" s="52">
        <v>23.638019479519937</v>
      </c>
      <c r="L500" s="53">
        <v>46.3052492223951</v>
      </c>
      <c r="M500" s="54">
        <v>69.94326870191503</v>
      </c>
      <c r="N500" s="52">
        <v>23.65024045575423</v>
      </c>
      <c r="O500" s="53">
        <v>143.78489843506873</v>
      </c>
      <c r="P500" s="53">
        <v>18.196969273175007</v>
      </c>
      <c r="Q500" s="53">
        <v>20.30843563471647</v>
      </c>
      <c r="R500" s="53">
        <v>45.10799833005819</v>
      </c>
      <c r="S500" s="53">
        <v>53.30837709318376</v>
      </c>
      <c r="T500" s="53">
        <v>84.91442342374823</v>
      </c>
      <c r="U500" s="53">
        <v>13.679096564878222</v>
      </c>
      <c r="V500" s="54">
        <v>402.9504392105828</v>
      </c>
      <c r="W500" s="55">
        <v>732.9437129420689</v>
      </c>
      <c r="X500" s="56">
        <v>73.17537359605747</v>
      </c>
      <c r="Y500" s="55">
        <v>824.0865823427101</v>
      </c>
    </row>
    <row r="501" spans="1:25" ht="15">
      <c r="A501" s="45">
        <v>2017</v>
      </c>
      <c r="B501" s="37">
        <v>5</v>
      </c>
      <c r="C501" s="37" t="s">
        <v>174</v>
      </c>
      <c r="D501" s="37" t="s">
        <v>182</v>
      </c>
      <c r="E501" s="37" t="s">
        <v>310</v>
      </c>
      <c r="F501" s="37" t="s">
        <v>176</v>
      </c>
      <c r="G501" s="38" t="s">
        <v>183</v>
      </c>
      <c r="H501" s="52">
        <v>0.7691723199763099</v>
      </c>
      <c r="I501" s="53">
        <v>0</v>
      </c>
      <c r="J501" s="54">
        <v>0.7691723199763099</v>
      </c>
      <c r="K501" s="52">
        <v>0.49253969807324693</v>
      </c>
      <c r="L501" s="53">
        <v>2.642747615850373</v>
      </c>
      <c r="M501" s="54">
        <v>3.13528731392362</v>
      </c>
      <c r="N501" s="52">
        <v>1.714775165157114</v>
      </c>
      <c r="O501" s="53">
        <v>2.930906470579289</v>
      </c>
      <c r="P501" s="53">
        <v>2.0152648624784737</v>
      </c>
      <c r="Q501" s="53">
        <v>0.8860150352232524</v>
      </c>
      <c r="R501" s="53">
        <v>3.3248331261516437</v>
      </c>
      <c r="S501" s="53">
        <v>4.580949583949536</v>
      </c>
      <c r="T501" s="53">
        <v>14.214952491161215</v>
      </c>
      <c r="U501" s="53">
        <v>0.9183769664723301</v>
      </c>
      <c r="V501" s="54">
        <v>30.586073701172854</v>
      </c>
      <c r="W501" s="55">
        <v>34.49053333507279</v>
      </c>
      <c r="X501" s="56">
        <v>3.413611128234365</v>
      </c>
      <c r="Y501" s="55">
        <v>38.44338619639268</v>
      </c>
    </row>
    <row r="502" spans="1:25" ht="15">
      <c r="A502" s="45">
        <v>2017</v>
      </c>
      <c r="B502" s="37">
        <v>5</v>
      </c>
      <c r="C502" s="37" t="s">
        <v>174</v>
      </c>
      <c r="D502" s="37" t="s">
        <v>175</v>
      </c>
      <c r="E502" s="37" t="s">
        <v>311</v>
      </c>
      <c r="F502" s="37" t="s">
        <v>176</v>
      </c>
      <c r="G502" s="38" t="s">
        <v>184</v>
      </c>
      <c r="H502" s="52">
        <v>18.333069685925377</v>
      </c>
      <c r="I502" s="53">
        <v>25.82758882156795</v>
      </c>
      <c r="J502" s="54">
        <v>44.160658507493324</v>
      </c>
      <c r="K502" s="52">
        <v>1.0942615222849326</v>
      </c>
      <c r="L502" s="53">
        <v>11.687791110633357</v>
      </c>
      <c r="M502" s="54">
        <v>12.78205263291829</v>
      </c>
      <c r="N502" s="52">
        <v>7.137166092577907</v>
      </c>
      <c r="O502" s="53">
        <v>19.703394309476735</v>
      </c>
      <c r="P502" s="53">
        <v>4.29495652476423</v>
      </c>
      <c r="Q502" s="53">
        <v>4.025358876901628</v>
      </c>
      <c r="R502" s="53">
        <v>9.945933731131605</v>
      </c>
      <c r="S502" s="53">
        <v>14.303470498820138</v>
      </c>
      <c r="T502" s="53">
        <v>32.4433371362784</v>
      </c>
      <c r="U502" s="53">
        <v>2.687362792531608</v>
      </c>
      <c r="V502" s="54">
        <v>94.54097996248224</v>
      </c>
      <c r="W502" s="55">
        <v>151.48369110289386</v>
      </c>
      <c r="X502" s="56">
        <v>15.033962409430147</v>
      </c>
      <c r="Y502" s="55">
        <v>169.309484064371</v>
      </c>
    </row>
    <row r="503" spans="1:25" ht="15">
      <c r="A503" s="45">
        <v>2017</v>
      </c>
      <c r="B503" s="37">
        <v>5</v>
      </c>
      <c r="C503" s="37" t="s">
        <v>174</v>
      </c>
      <c r="D503" s="37" t="s">
        <v>178</v>
      </c>
      <c r="E503" s="37" t="s">
        <v>312</v>
      </c>
      <c r="F503" s="37" t="s">
        <v>176</v>
      </c>
      <c r="G503" s="38" t="s">
        <v>185</v>
      </c>
      <c r="H503" s="52">
        <v>84.04119710617206</v>
      </c>
      <c r="I503" s="53">
        <v>1.2693885793520636</v>
      </c>
      <c r="J503" s="54">
        <v>85.31058568552413</v>
      </c>
      <c r="K503" s="52">
        <v>1.7065227737591693</v>
      </c>
      <c r="L503" s="53">
        <v>37.04882102956394</v>
      </c>
      <c r="M503" s="54">
        <v>38.75534380332311</v>
      </c>
      <c r="N503" s="52">
        <v>23.9825277961091</v>
      </c>
      <c r="O503" s="53">
        <v>75.28050325662915</v>
      </c>
      <c r="P503" s="53">
        <v>12.446725657707114</v>
      </c>
      <c r="Q503" s="53">
        <v>10.826272670598826</v>
      </c>
      <c r="R503" s="53">
        <v>26.887093991809394</v>
      </c>
      <c r="S503" s="53">
        <v>36.77918026548757</v>
      </c>
      <c r="T503" s="53">
        <v>86.61075318656458</v>
      </c>
      <c r="U503" s="53">
        <v>10.47260751284845</v>
      </c>
      <c r="V503" s="54">
        <v>283.2856643377542</v>
      </c>
      <c r="W503" s="55">
        <v>407.35159382660146</v>
      </c>
      <c r="X503" s="56">
        <v>40.56964324668538</v>
      </c>
      <c r="Y503" s="55">
        <v>456.88715799238594</v>
      </c>
    </row>
    <row r="504" spans="1:25" ht="15">
      <c r="A504" s="45">
        <v>2017</v>
      </c>
      <c r="B504" s="37">
        <v>5</v>
      </c>
      <c r="C504" s="37" t="s">
        <v>174</v>
      </c>
      <c r="D504" s="37" t="s">
        <v>178</v>
      </c>
      <c r="E504" s="37" t="s">
        <v>313</v>
      </c>
      <c r="F504" s="37" t="s">
        <v>176</v>
      </c>
      <c r="G504" s="38" t="s">
        <v>186</v>
      </c>
      <c r="H504" s="52">
        <v>43.884831091468854</v>
      </c>
      <c r="I504" s="53">
        <v>0.4407003095297776</v>
      </c>
      <c r="J504" s="54">
        <v>44.325531400998635</v>
      </c>
      <c r="K504" s="52">
        <v>0.9013175286611735</v>
      </c>
      <c r="L504" s="53">
        <v>14.786911013460141</v>
      </c>
      <c r="M504" s="54">
        <v>15.688228542121315</v>
      </c>
      <c r="N504" s="52">
        <v>8.771434302496035</v>
      </c>
      <c r="O504" s="53">
        <v>21.77776112593058</v>
      </c>
      <c r="P504" s="53">
        <v>5.395997962245833</v>
      </c>
      <c r="Q504" s="53">
        <v>4.859340547666248</v>
      </c>
      <c r="R504" s="53">
        <v>13.024608185088626</v>
      </c>
      <c r="S504" s="53">
        <v>14.529458781273206</v>
      </c>
      <c r="T504" s="53">
        <v>36.55055768666635</v>
      </c>
      <c r="U504" s="53">
        <v>3.695200074393125</v>
      </c>
      <c r="V504" s="54">
        <v>108.60435866576</v>
      </c>
      <c r="W504" s="55">
        <v>168.61811860887997</v>
      </c>
      <c r="X504" s="56">
        <v>16.775086704725446</v>
      </c>
      <c r="Y504" s="55">
        <v>188.91767129436167</v>
      </c>
    </row>
    <row r="505" spans="1:25" ht="15">
      <c r="A505" s="45">
        <v>2017</v>
      </c>
      <c r="B505" s="37">
        <v>5</v>
      </c>
      <c r="C505" s="37" t="s">
        <v>174</v>
      </c>
      <c r="D505" s="37" t="s">
        <v>178</v>
      </c>
      <c r="E505" s="37" t="s">
        <v>314</v>
      </c>
      <c r="F505" s="37" t="s">
        <v>176</v>
      </c>
      <c r="G505" s="38" t="s">
        <v>187</v>
      </c>
      <c r="H505" s="52">
        <v>49.30020508691607</v>
      </c>
      <c r="I505" s="53">
        <v>0</v>
      </c>
      <c r="J505" s="54">
        <v>49.30020508691607</v>
      </c>
      <c r="K505" s="52">
        <v>1.7122192238760663</v>
      </c>
      <c r="L505" s="53">
        <v>20.539201803771345</v>
      </c>
      <c r="M505" s="54">
        <v>22.25142102764741</v>
      </c>
      <c r="N505" s="52">
        <v>10.188754461379974</v>
      </c>
      <c r="O505" s="53">
        <v>33.32572765723041</v>
      </c>
      <c r="P505" s="53">
        <v>8.37783923507509</v>
      </c>
      <c r="Q505" s="53">
        <v>7.564575731188883</v>
      </c>
      <c r="R505" s="53">
        <v>19.57832738046377</v>
      </c>
      <c r="S505" s="53">
        <v>22.14889213979345</v>
      </c>
      <c r="T505" s="53">
        <v>61.965919786316086</v>
      </c>
      <c r="U505" s="53">
        <v>5.611499868005337</v>
      </c>
      <c r="V505" s="54">
        <v>168.76153625945298</v>
      </c>
      <c r="W505" s="55">
        <v>240.31316237401646</v>
      </c>
      <c r="X505" s="56">
        <v>23.885404931763404</v>
      </c>
      <c r="Y505" s="55">
        <v>268.9926203093243</v>
      </c>
    </row>
    <row r="506" spans="1:25" ht="15">
      <c r="A506" s="45">
        <v>2017</v>
      </c>
      <c r="B506" s="37">
        <v>5</v>
      </c>
      <c r="C506" s="37" t="s">
        <v>174</v>
      </c>
      <c r="D506" s="37" t="s">
        <v>175</v>
      </c>
      <c r="E506" s="37" t="s">
        <v>315</v>
      </c>
      <c r="F506" s="37" t="s">
        <v>176</v>
      </c>
      <c r="G506" s="38" t="s">
        <v>188</v>
      </c>
      <c r="H506" s="52">
        <v>625.7080310706122</v>
      </c>
      <c r="I506" s="53">
        <v>8.426205474388508</v>
      </c>
      <c r="J506" s="54">
        <v>634.1342365450007</v>
      </c>
      <c r="K506" s="52">
        <v>17.945991221936275</v>
      </c>
      <c r="L506" s="53">
        <v>157.363952628716</v>
      </c>
      <c r="M506" s="54">
        <v>175.30994385065227</v>
      </c>
      <c r="N506" s="52">
        <v>53.19615189558507</v>
      </c>
      <c r="O506" s="53">
        <v>228.11029505432677</v>
      </c>
      <c r="P506" s="53">
        <v>54.48122547176276</v>
      </c>
      <c r="Q506" s="53">
        <v>42.90415776691673</v>
      </c>
      <c r="R506" s="53">
        <v>97.73753037078365</v>
      </c>
      <c r="S506" s="53">
        <v>150.83946865604472</v>
      </c>
      <c r="T506" s="53">
        <v>384.4734176041223</v>
      </c>
      <c r="U506" s="53">
        <v>33.63942793105265</v>
      </c>
      <c r="V506" s="54">
        <v>1045.3816747505948</v>
      </c>
      <c r="W506" s="55">
        <v>1854.8258551462477</v>
      </c>
      <c r="X506" s="56">
        <v>184.84161542475218</v>
      </c>
      <c r="Y506" s="55">
        <v>2081.6496516759016</v>
      </c>
    </row>
    <row r="507" spans="1:25" ht="15" thickBot="1">
      <c r="A507" s="57">
        <v>2017</v>
      </c>
      <c r="B507" s="40">
        <v>5</v>
      </c>
      <c r="C507" s="40" t="s">
        <v>174</v>
      </c>
      <c r="D507" s="40" t="s">
        <v>182</v>
      </c>
      <c r="E507" s="40" t="s">
        <v>316</v>
      </c>
      <c r="F507" s="40" t="s">
        <v>176</v>
      </c>
      <c r="G507" s="42" t="s">
        <v>189</v>
      </c>
      <c r="H507" s="58">
        <v>9.544413753196654</v>
      </c>
      <c r="I507" s="59">
        <v>0</v>
      </c>
      <c r="J507" s="60">
        <v>9.544413753196654</v>
      </c>
      <c r="K507" s="58">
        <v>0</v>
      </c>
      <c r="L507" s="59">
        <v>5.0492956494147885</v>
      </c>
      <c r="M507" s="60">
        <v>5.0492956494147885</v>
      </c>
      <c r="N507" s="58">
        <v>2.28982464898591</v>
      </c>
      <c r="O507" s="59">
        <v>5.372375472786987</v>
      </c>
      <c r="P507" s="59">
        <v>1.9814450124915066</v>
      </c>
      <c r="Q507" s="59">
        <v>1.6616210763588146</v>
      </c>
      <c r="R507" s="59">
        <v>5.268400838722413</v>
      </c>
      <c r="S507" s="59">
        <v>5.469700121674759</v>
      </c>
      <c r="T507" s="59">
        <v>16.84557907735816</v>
      </c>
      <c r="U507" s="59">
        <v>1.898793147077501</v>
      </c>
      <c r="V507" s="60">
        <v>40.78773939545605</v>
      </c>
      <c r="W507" s="61">
        <v>55.381448798067495</v>
      </c>
      <c r="X507" s="62">
        <v>5.492069199077029</v>
      </c>
      <c r="Y507" s="61">
        <v>61.85057295721619</v>
      </c>
    </row>
    <row r="508" spans="1:25" ht="15" thickBot="1">
      <c r="A508" s="65">
        <v>2017</v>
      </c>
      <c r="B508" s="13">
        <v>5</v>
      </c>
      <c r="C508" s="44" t="s">
        <v>190</v>
      </c>
      <c r="D508" s="44" t="s">
        <v>190</v>
      </c>
      <c r="E508" s="13" t="s">
        <v>190</v>
      </c>
      <c r="F508" s="44" t="s">
        <v>191</v>
      </c>
      <c r="G508" s="14" t="s">
        <v>319</v>
      </c>
      <c r="H508" s="66">
        <v>6567.335261122642</v>
      </c>
      <c r="I508" s="67">
        <v>2186.5367267589627</v>
      </c>
      <c r="J508" s="63">
        <v>8753.871987881605</v>
      </c>
      <c r="K508" s="66">
        <v>19966.801305303514</v>
      </c>
      <c r="L508" s="67">
        <v>9676.77922913284</v>
      </c>
      <c r="M508" s="63">
        <v>29643.580534436354</v>
      </c>
      <c r="N508" s="66">
        <v>5129.564290565169</v>
      </c>
      <c r="O508" s="67">
        <v>19714.44504378715</v>
      </c>
      <c r="P508" s="67">
        <v>3378.945248328479</v>
      </c>
      <c r="Q508" s="67">
        <v>5991.518059757744</v>
      </c>
      <c r="R508" s="67">
        <v>10578.356428752151</v>
      </c>
      <c r="S508" s="67">
        <v>10651.841549997253</v>
      </c>
      <c r="T508" s="67">
        <v>13491.656776350132</v>
      </c>
      <c r="U508" s="67">
        <v>2898.4052495337237</v>
      </c>
      <c r="V508" s="63">
        <v>71834.73264707181</v>
      </c>
      <c r="W508" s="64">
        <v>110232.18516938976</v>
      </c>
      <c r="X508" s="68">
        <v>10741.99362990648</v>
      </c>
      <c r="Y508" s="64">
        <v>120974.17879929623</v>
      </c>
    </row>
    <row r="509" spans="1:25" ht="15">
      <c r="A509" s="46">
        <v>2016</v>
      </c>
      <c r="B509" s="34">
        <v>5</v>
      </c>
      <c r="C509" s="34" t="s">
        <v>22</v>
      </c>
      <c r="D509" s="34" t="s">
        <v>23</v>
      </c>
      <c r="E509" s="34" t="s">
        <v>192</v>
      </c>
      <c r="F509" s="34" t="s">
        <v>24</v>
      </c>
      <c r="G509" s="35" t="s">
        <v>25</v>
      </c>
      <c r="H509" s="47">
        <v>118.08845438923085</v>
      </c>
      <c r="I509" s="48">
        <v>3.852644860511676</v>
      </c>
      <c r="J509" s="49">
        <v>121.94109924974252</v>
      </c>
      <c r="K509" s="47">
        <v>7341.190394394081</v>
      </c>
      <c r="L509" s="48">
        <v>4485.660233684996</v>
      </c>
      <c r="M509" s="49">
        <v>11826.850628079075</v>
      </c>
      <c r="N509" s="47">
        <v>1823.7159752533591</v>
      </c>
      <c r="O509" s="48">
        <v>9200.772077647825</v>
      </c>
      <c r="P509" s="48">
        <v>1532.1617868196058</v>
      </c>
      <c r="Q509" s="48">
        <v>4150.668735990239</v>
      </c>
      <c r="R509" s="48">
        <v>4767.0041433551005</v>
      </c>
      <c r="S509" s="48">
        <v>4857.423904447911</v>
      </c>
      <c r="T509" s="48">
        <v>6895.563292932133</v>
      </c>
      <c r="U509" s="48">
        <v>1349.940281107123</v>
      </c>
      <c r="V509" s="49">
        <v>34577.250197553294</v>
      </c>
      <c r="W509" s="50">
        <v>46526.04192488211</v>
      </c>
      <c r="X509" s="51">
        <v>4521.589122612342</v>
      </c>
      <c r="Y509" s="50">
        <v>50657.63608501913</v>
      </c>
    </row>
    <row r="510" spans="1:25" ht="15">
      <c r="A510" s="45">
        <v>2016</v>
      </c>
      <c r="B510" s="37">
        <v>5</v>
      </c>
      <c r="C510" s="37" t="s">
        <v>22</v>
      </c>
      <c r="D510" s="37" t="s">
        <v>26</v>
      </c>
      <c r="E510" s="37" t="s">
        <v>193</v>
      </c>
      <c r="F510" s="37" t="s">
        <v>24</v>
      </c>
      <c r="G510" s="38" t="s">
        <v>27</v>
      </c>
      <c r="H510" s="52">
        <v>84.68830583490472</v>
      </c>
      <c r="I510" s="53">
        <v>12.699472794654186</v>
      </c>
      <c r="J510" s="54">
        <v>97.38777862955891</v>
      </c>
      <c r="K510" s="52">
        <v>315.7275162147142</v>
      </c>
      <c r="L510" s="53">
        <v>43.09806504281022</v>
      </c>
      <c r="M510" s="54">
        <v>358.82558125752445</v>
      </c>
      <c r="N510" s="52">
        <v>45.677628465522076</v>
      </c>
      <c r="O510" s="53">
        <v>39.504282315118196</v>
      </c>
      <c r="P510" s="53">
        <v>3.773510780922594</v>
      </c>
      <c r="Q510" s="53">
        <v>4.171416217289002</v>
      </c>
      <c r="R510" s="53">
        <v>21.808732101540965</v>
      </c>
      <c r="S510" s="53">
        <v>44.64361570281684</v>
      </c>
      <c r="T510" s="53">
        <v>159.9375043358963</v>
      </c>
      <c r="U510" s="53">
        <v>5.883717414417848</v>
      </c>
      <c r="V510" s="54">
        <v>325.4004073335238</v>
      </c>
      <c r="W510" s="55">
        <v>781.6137672206071</v>
      </c>
      <c r="X510" s="56">
        <v>76.56229654944907</v>
      </c>
      <c r="Y510" s="55">
        <v>857.7808040988659</v>
      </c>
    </row>
    <row r="511" spans="1:25" ht="15">
      <c r="A511" s="45">
        <v>2016</v>
      </c>
      <c r="B511" s="37">
        <v>5</v>
      </c>
      <c r="C511" s="37" t="s">
        <v>22</v>
      </c>
      <c r="D511" s="37" t="s">
        <v>26</v>
      </c>
      <c r="E511" s="37" t="s">
        <v>194</v>
      </c>
      <c r="F511" s="37" t="s">
        <v>24</v>
      </c>
      <c r="G511" s="38" t="s">
        <v>28</v>
      </c>
      <c r="H511" s="52">
        <v>24.172742377595863</v>
      </c>
      <c r="I511" s="53">
        <v>0.8667093384477895</v>
      </c>
      <c r="J511" s="54">
        <v>25.039451716043654</v>
      </c>
      <c r="K511" s="52">
        <v>633.0405765546049</v>
      </c>
      <c r="L511" s="53">
        <v>402.97751650521957</v>
      </c>
      <c r="M511" s="54">
        <v>1036.0180930598244</v>
      </c>
      <c r="N511" s="52">
        <v>219.09020611746362</v>
      </c>
      <c r="O511" s="53">
        <v>1241.1113265524166</v>
      </c>
      <c r="P511" s="53">
        <v>153.7753811340768</v>
      </c>
      <c r="Q511" s="53">
        <v>184.40798751808757</v>
      </c>
      <c r="R511" s="53">
        <v>606.6883977199838</v>
      </c>
      <c r="S511" s="53">
        <v>450.56750265067416</v>
      </c>
      <c r="T511" s="53">
        <v>449.9652368965133</v>
      </c>
      <c r="U511" s="53">
        <v>193.32369189566657</v>
      </c>
      <c r="V511" s="54">
        <v>3498.9297304848824</v>
      </c>
      <c r="W511" s="55">
        <v>4559.987275260751</v>
      </c>
      <c r="X511" s="56">
        <v>446.60637480440766</v>
      </c>
      <c r="Y511" s="55">
        <v>5003.549088707534</v>
      </c>
    </row>
    <row r="512" spans="1:25" ht="15">
      <c r="A512" s="45">
        <v>2016</v>
      </c>
      <c r="B512" s="37">
        <v>5</v>
      </c>
      <c r="C512" s="37" t="s">
        <v>22</v>
      </c>
      <c r="D512" s="37" t="s">
        <v>29</v>
      </c>
      <c r="E512" s="37" t="s">
        <v>195</v>
      </c>
      <c r="F512" s="37" t="s">
        <v>24</v>
      </c>
      <c r="G512" s="38" t="s">
        <v>30</v>
      </c>
      <c r="H512" s="52">
        <v>49.06661705396688</v>
      </c>
      <c r="I512" s="53">
        <v>0</v>
      </c>
      <c r="J512" s="54">
        <v>49.06661705396688</v>
      </c>
      <c r="K512" s="52">
        <v>234.99683380732102</v>
      </c>
      <c r="L512" s="53">
        <v>48.86213733963579</v>
      </c>
      <c r="M512" s="54">
        <v>283.85897114695683</v>
      </c>
      <c r="N512" s="52">
        <v>28.30068391298543</v>
      </c>
      <c r="O512" s="53">
        <v>249.25399402949952</v>
      </c>
      <c r="P512" s="53">
        <v>19.120544275975053</v>
      </c>
      <c r="Q512" s="53">
        <v>26.87986988574169</v>
      </c>
      <c r="R512" s="53">
        <v>65.00312634184233</v>
      </c>
      <c r="S512" s="53">
        <v>75.7219351727132</v>
      </c>
      <c r="T512" s="53">
        <v>92.69048589229737</v>
      </c>
      <c r="U512" s="53">
        <v>18.940603689232386</v>
      </c>
      <c r="V512" s="54">
        <v>575.911243200287</v>
      </c>
      <c r="W512" s="55">
        <v>908.8368314012107</v>
      </c>
      <c r="X512" s="56">
        <v>89.31895149880236</v>
      </c>
      <c r="Y512" s="55">
        <v>1000.6908729607561</v>
      </c>
    </row>
    <row r="513" spans="1:25" ht="15">
      <c r="A513" s="45">
        <v>2016</v>
      </c>
      <c r="B513" s="37">
        <v>5</v>
      </c>
      <c r="C513" s="37" t="s">
        <v>22</v>
      </c>
      <c r="D513" s="37" t="s">
        <v>26</v>
      </c>
      <c r="E513" s="37" t="s">
        <v>196</v>
      </c>
      <c r="F513" s="37" t="s">
        <v>24</v>
      </c>
      <c r="G513" s="38" t="s">
        <v>31</v>
      </c>
      <c r="H513" s="52">
        <v>7.43304915490143</v>
      </c>
      <c r="I513" s="53">
        <v>0.07743196454970912</v>
      </c>
      <c r="J513" s="54">
        <v>7.510481119451139</v>
      </c>
      <c r="K513" s="52">
        <v>396.9340126878977</v>
      </c>
      <c r="L513" s="53">
        <v>123.45170681433461</v>
      </c>
      <c r="M513" s="54">
        <v>520.3857195022323</v>
      </c>
      <c r="N513" s="52">
        <v>33.959987700114795</v>
      </c>
      <c r="O513" s="53">
        <v>134.04459087284832</v>
      </c>
      <c r="P513" s="53">
        <v>16.438321982749233</v>
      </c>
      <c r="Q513" s="53">
        <v>17.99606164571136</v>
      </c>
      <c r="R513" s="53">
        <v>68.37374166207097</v>
      </c>
      <c r="S513" s="53">
        <v>83.76302569366125</v>
      </c>
      <c r="T513" s="53">
        <v>183.53124411249087</v>
      </c>
      <c r="U513" s="53">
        <v>18.71758052974137</v>
      </c>
      <c r="V513" s="54">
        <v>556.8245541993881</v>
      </c>
      <c r="W513" s="55">
        <v>1084.7207548210715</v>
      </c>
      <c r="X513" s="56">
        <v>105.22081100246645</v>
      </c>
      <c r="Y513" s="55">
        <v>1178.8557542042643</v>
      </c>
    </row>
    <row r="514" spans="1:25" ht="15">
      <c r="A514" s="45">
        <v>2016</v>
      </c>
      <c r="B514" s="37">
        <v>5</v>
      </c>
      <c r="C514" s="37" t="s">
        <v>22</v>
      </c>
      <c r="D514" s="37" t="s">
        <v>29</v>
      </c>
      <c r="E514" s="37" t="s">
        <v>197</v>
      </c>
      <c r="F514" s="37" t="s">
        <v>24</v>
      </c>
      <c r="G514" s="38" t="s">
        <v>32</v>
      </c>
      <c r="H514" s="52">
        <v>14.041592967635324</v>
      </c>
      <c r="I514" s="53">
        <v>0</v>
      </c>
      <c r="J514" s="54">
        <v>14.041592967635324</v>
      </c>
      <c r="K514" s="52">
        <v>2317.3718946705258</v>
      </c>
      <c r="L514" s="53">
        <v>550.311400674839</v>
      </c>
      <c r="M514" s="54">
        <v>2867.683295345365</v>
      </c>
      <c r="N514" s="52">
        <v>320.7751071242929</v>
      </c>
      <c r="O514" s="53">
        <v>1476.3868364566417</v>
      </c>
      <c r="P514" s="53">
        <v>410.0611663938042</v>
      </c>
      <c r="Q514" s="53">
        <v>244.68255638616284</v>
      </c>
      <c r="R514" s="53">
        <v>1076.2247543791523</v>
      </c>
      <c r="S514" s="53">
        <v>918.4146382716298</v>
      </c>
      <c r="T514" s="53">
        <v>503.4802246139547</v>
      </c>
      <c r="U514" s="53">
        <v>346.1959474222653</v>
      </c>
      <c r="V514" s="54">
        <v>5296.221231047903</v>
      </c>
      <c r="W514" s="55">
        <v>8177.946119360903</v>
      </c>
      <c r="X514" s="56">
        <v>795.0287522438053</v>
      </c>
      <c r="Y514" s="55">
        <v>8907.15041599275</v>
      </c>
    </row>
    <row r="515" spans="1:25" ht="15">
      <c r="A515" s="45">
        <v>2016</v>
      </c>
      <c r="B515" s="37">
        <v>5</v>
      </c>
      <c r="C515" s="37" t="s">
        <v>22</v>
      </c>
      <c r="D515" s="37" t="s">
        <v>26</v>
      </c>
      <c r="E515" s="37" t="s">
        <v>198</v>
      </c>
      <c r="F515" s="37" t="s">
        <v>24</v>
      </c>
      <c r="G515" s="38" t="s">
        <v>33</v>
      </c>
      <c r="H515" s="52">
        <v>31.999155019446476</v>
      </c>
      <c r="I515" s="53">
        <v>2.1599634787901247</v>
      </c>
      <c r="J515" s="54">
        <v>34.1591184982366</v>
      </c>
      <c r="K515" s="52">
        <v>1095.209394885875</v>
      </c>
      <c r="L515" s="53">
        <v>141.66926898745567</v>
      </c>
      <c r="M515" s="54">
        <v>1236.8786638733309</v>
      </c>
      <c r="N515" s="52">
        <v>27.002365509451714</v>
      </c>
      <c r="O515" s="53">
        <v>157.58291134945114</v>
      </c>
      <c r="P515" s="53">
        <v>12.434208786660331</v>
      </c>
      <c r="Q515" s="53">
        <v>9.411025122341472</v>
      </c>
      <c r="R515" s="53">
        <v>32.67263464448772</v>
      </c>
      <c r="S515" s="53">
        <v>106.68307862902991</v>
      </c>
      <c r="T515" s="53">
        <v>164.6857771350655</v>
      </c>
      <c r="U515" s="53">
        <v>8.707841319138812</v>
      </c>
      <c r="V515" s="54">
        <v>519.1798424956265</v>
      </c>
      <c r="W515" s="55">
        <v>1790.217624867194</v>
      </c>
      <c r="X515" s="56">
        <v>172.62099406502426</v>
      </c>
      <c r="Y515" s="55">
        <v>1934.0058015228255</v>
      </c>
    </row>
    <row r="516" spans="1:25" ht="15">
      <c r="A516" s="45">
        <v>2016</v>
      </c>
      <c r="B516" s="37">
        <v>5</v>
      </c>
      <c r="C516" s="37" t="s">
        <v>22</v>
      </c>
      <c r="D516" s="37" t="s">
        <v>29</v>
      </c>
      <c r="E516" s="37" t="s">
        <v>199</v>
      </c>
      <c r="F516" s="37" t="s">
        <v>24</v>
      </c>
      <c r="G516" s="38" t="s">
        <v>34</v>
      </c>
      <c r="H516" s="52">
        <v>0.213644608723492</v>
      </c>
      <c r="I516" s="53">
        <v>0.24115243424980026</v>
      </c>
      <c r="J516" s="54">
        <v>0.45479704297329226</v>
      </c>
      <c r="K516" s="52">
        <v>2504.4507127674883</v>
      </c>
      <c r="L516" s="53">
        <v>487.6568944689167</v>
      </c>
      <c r="M516" s="54">
        <v>2992.107607236405</v>
      </c>
      <c r="N516" s="52">
        <v>317.0572736582078</v>
      </c>
      <c r="O516" s="53">
        <v>1260.4340082789877</v>
      </c>
      <c r="P516" s="53">
        <v>250.52246866905801</v>
      </c>
      <c r="Q516" s="53">
        <v>255.48917609896407</v>
      </c>
      <c r="R516" s="53">
        <v>523.7447199271398</v>
      </c>
      <c r="S516" s="53">
        <v>729.2335824121709</v>
      </c>
      <c r="T516" s="53">
        <v>306.63407072329636</v>
      </c>
      <c r="U516" s="53">
        <v>146.8627740385231</v>
      </c>
      <c r="V516" s="54">
        <v>3789.978073806348</v>
      </c>
      <c r="W516" s="55">
        <v>6782.540478085726</v>
      </c>
      <c r="X516" s="56">
        <v>658.2413948478849</v>
      </c>
      <c r="Y516" s="55">
        <v>7374.6794583494275</v>
      </c>
    </row>
    <row r="517" spans="1:25" ht="15">
      <c r="A517" s="45">
        <v>2016</v>
      </c>
      <c r="B517" s="37">
        <v>5</v>
      </c>
      <c r="C517" s="37" t="s">
        <v>22</v>
      </c>
      <c r="D517" s="37" t="s">
        <v>29</v>
      </c>
      <c r="E517" s="37" t="s">
        <v>200</v>
      </c>
      <c r="F517" s="37" t="s">
        <v>24</v>
      </c>
      <c r="G517" s="38" t="s">
        <v>35</v>
      </c>
      <c r="H517" s="52">
        <v>5.188442024489316</v>
      </c>
      <c r="I517" s="53">
        <v>0</v>
      </c>
      <c r="J517" s="54">
        <v>5.188442024489316</v>
      </c>
      <c r="K517" s="52">
        <v>614.9683737167343</v>
      </c>
      <c r="L517" s="53">
        <v>117.34458751346637</v>
      </c>
      <c r="M517" s="54">
        <v>732.3129612302007</v>
      </c>
      <c r="N517" s="52">
        <v>57.64722580976139</v>
      </c>
      <c r="O517" s="53">
        <v>229.04720540140303</v>
      </c>
      <c r="P517" s="53">
        <v>28.581199940665154</v>
      </c>
      <c r="Q517" s="53">
        <v>15.758651683225006</v>
      </c>
      <c r="R517" s="53">
        <v>93.6467848479401</v>
      </c>
      <c r="S517" s="53">
        <v>118.09965849868036</v>
      </c>
      <c r="T517" s="53">
        <v>97.62239599092406</v>
      </c>
      <c r="U517" s="53">
        <v>26.162091664060753</v>
      </c>
      <c r="V517" s="54">
        <v>666.5652138366598</v>
      </c>
      <c r="W517" s="55">
        <v>1404.0666170913498</v>
      </c>
      <c r="X517" s="56">
        <v>136.21823192884136</v>
      </c>
      <c r="Y517" s="55">
        <v>1526.14256556538</v>
      </c>
    </row>
    <row r="518" spans="1:25" ht="15">
      <c r="A518" s="45">
        <v>2016</v>
      </c>
      <c r="B518" s="37">
        <v>5</v>
      </c>
      <c r="C518" s="37" t="s">
        <v>22</v>
      </c>
      <c r="D518" s="37" t="s">
        <v>29</v>
      </c>
      <c r="E518" s="37" t="s">
        <v>201</v>
      </c>
      <c r="F518" s="37" t="s">
        <v>24</v>
      </c>
      <c r="G518" s="38" t="s">
        <v>36</v>
      </c>
      <c r="H518" s="52">
        <v>7.032842930713274</v>
      </c>
      <c r="I518" s="53">
        <v>0</v>
      </c>
      <c r="J518" s="54">
        <v>7.032842930713274</v>
      </c>
      <c r="K518" s="52">
        <v>1158.504895682384</v>
      </c>
      <c r="L518" s="53">
        <v>188.92732151949448</v>
      </c>
      <c r="M518" s="54">
        <v>1347.4322172018783</v>
      </c>
      <c r="N518" s="52">
        <v>108.02744866963944</v>
      </c>
      <c r="O518" s="53">
        <v>367.7757825506022</v>
      </c>
      <c r="P518" s="53">
        <v>84.84402356033745</v>
      </c>
      <c r="Q518" s="53">
        <v>57.65509525346592</v>
      </c>
      <c r="R518" s="53">
        <v>214.69452299236767</v>
      </c>
      <c r="S518" s="53">
        <v>290.7347051327543</v>
      </c>
      <c r="T518" s="53">
        <v>314.87620521075837</v>
      </c>
      <c r="U518" s="53">
        <v>62.345998237445095</v>
      </c>
      <c r="V518" s="54">
        <v>1500.9537816073705</v>
      </c>
      <c r="W518" s="55">
        <v>2855.4188417399623</v>
      </c>
      <c r="X518" s="56">
        <v>276.63805036217764</v>
      </c>
      <c r="Y518" s="55">
        <v>3099.350132095666</v>
      </c>
    </row>
    <row r="519" spans="1:25" ht="15">
      <c r="A519" s="45">
        <v>2016</v>
      </c>
      <c r="B519" s="37">
        <v>5</v>
      </c>
      <c r="C519" s="37" t="s">
        <v>37</v>
      </c>
      <c r="D519" s="37" t="s">
        <v>38</v>
      </c>
      <c r="E519" s="37" t="s">
        <v>202</v>
      </c>
      <c r="F519" s="37" t="s">
        <v>39</v>
      </c>
      <c r="G519" s="38" t="s">
        <v>40</v>
      </c>
      <c r="H519" s="52">
        <v>54.63893923656746</v>
      </c>
      <c r="I519" s="53">
        <v>109.304939851722</v>
      </c>
      <c r="J519" s="54">
        <v>163.94387908828946</v>
      </c>
      <c r="K519" s="52">
        <v>24.053058790073084</v>
      </c>
      <c r="L519" s="53">
        <v>1.7156530292909473</v>
      </c>
      <c r="M519" s="54">
        <v>25.768711819364032</v>
      </c>
      <c r="N519" s="52">
        <v>31.07379999144759</v>
      </c>
      <c r="O519" s="53">
        <v>30.41419142223821</v>
      </c>
      <c r="P519" s="53">
        <v>6.095356128864353</v>
      </c>
      <c r="Q519" s="53">
        <v>3.3266352526720917</v>
      </c>
      <c r="R519" s="53">
        <v>11.912121923604118</v>
      </c>
      <c r="S519" s="53">
        <v>30.39674976534242</v>
      </c>
      <c r="T519" s="53">
        <v>86.53200668893305</v>
      </c>
      <c r="U519" s="53">
        <v>3.0198344767766563</v>
      </c>
      <c r="V519" s="54">
        <v>202.7706956498785</v>
      </c>
      <c r="W519" s="55">
        <v>392.483286557532</v>
      </c>
      <c r="X519" s="56">
        <v>39.31224081825138</v>
      </c>
      <c r="Y519" s="55">
        <v>440.44034917527387</v>
      </c>
    </row>
    <row r="520" spans="1:25" ht="15">
      <c r="A520" s="45">
        <v>2016</v>
      </c>
      <c r="B520" s="37">
        <v>5</v>
      </c>
      <c r="C520" s="37" t="s">
        <v>37</v>
      </c>
      <c r="D520" s="37" t="s">
        <v>38</v>
      </c>
      <c r="E520" s="37" t="s">
        <v>203</v>
      </c>
      <c r="F520" s="37" t="s">
        <v>39</v>
      </c>
      <c r="G520" s="38" t="s">
        <v>41</v>
      </c>
      <c r="H520" s="52">
        <v>28.476578186237507</v>
      </c>
      <c r="I520" s="53">
        <v>48.65882803921723</v>
      </c>
      <c r="J520" s="54">
        <v>77.13540622545473</v>
      </c>
      <c r="K520" s="52">
        <v>42.91954002348508</v>
      </c>
      <c r="L520" s="53">
        <v>28.845042144309506</v>
      </c>
      <c r="M520" s="54">
        <v>71.76458216779459</v>
      </c>
      <c r="N520" s="52">
        <v>36.951613497760526</v>
      </c>
      <c r="O520" s="53">
        <v>328.7488573197168</v>
      </c>
      <c r="P520" s="53">
        <v>21.17727959569579</v>
      </c>
      <c r="Q520" s="53">
        <v>22.62465236382547</v>
      </c>
      <c r="R520" s="53">
        <v>49.56129149103838</v>
      </c>
      <c r="S520" s="53">
        <v>81.56716177589415</v>
      </c>
      <c r="T520" s="53">
        <v>108.23832262609612</v>
      </c>
      <c r="U520" s="53">
        <v>14.306640377943994</v>
      </c>
      <c r="V520" s="54">
        <v>663.1758190479712</v>
      </c>
      <c r="W520" s="55">
        <v>812.0758074412206</v>
      </c>
      <c r="X520" s="56">
        <v>80.77736295829853</v>
      </c>
      <c r="Y520" s="55">
        <v>904.9860777210746</v>
      </c>
    </row>
    <row r="521" spans="1:25" ht="15">
      <c r="A521" s="45">
        <v>2016</v>
      </c>
      <c r="B521" s="37">
        <v>5</v>
      </c>
      <c r="C521" s="37" t="s">
        <v>37</v>
      </c>
      <c r="D521" s="37" t="s">
        <v>38</v>
      </c>
      <c r="E521" s="37" t="s">
        <v>204</v>
      </c>
      <c r="F521" s="37" t="s">
        <v>39</v>
      </c>
      <c r="G521" s="38" t="s">
        <v>42</v>
      </c>
      <c r="H521" s="52">
        <v>23.053611718796738</v>
      </c>
      <c r="I521" s="53">
        <v>625.473545329846</v>
      </c>
      <c r="J521" s="54">
        <v>648.5271570486428</v>
      </c>
      <c r="K521" s="52">
        <v>18.24173775646972</v>
      </c>
      <c r="L521" s="53">
        <v>14.487828888476566</v>
      </c>
      <c r="M521" s="54">
        <v>32.72956664494629</v>
      </c>
      <c r="N521" s="52">
        <v>21.67775127858817</v>
      </c>
      <c r="O521" s="53">
        <v>91.94665685189905</v>
      </c>
      <c r="P521" s="53">
        <v>11.23573520648329</v>
      </c>
      <c r="Q521" s="53">
        <v>10.601720888793299</v>
      </c>
      <c r="R521" s="53">
        <v>25.990525016196784</v>
      </c>
      <c r="S521" s="53">
        <v>85.01407055580933</v>
      </c>
      <c r="T521" s="53">
        <v>53.167048488217496</v>
      </c>
      <c r="U521" s="53">
        <v>7.898970727334124</v>
      </c>
      <c r="V521" s="54">
        <v>307.53247901332156</v>
      </c>
      <c r="W521" s="55">
        <v>988.7892027069107</v>
      </c>
      <c r="X521" s="56">
        <v>98.85098539365208</v>
      </c>
      <c r="Y521" s="55">
        <v>1107.5030637248815</v>
      </c>
    </row>
    <row r="522" spans="1:25" ht="15">
      <c r="A522" s="45">
        <v>2016</v>
      </c>
      <c r="B522" s="37">
        <v>5</v>
      </c>
      <c r="C522" s="37" t="s">
        <v>37</v>
      </c>
      <c r="D522" s="37" t="s">
        <v>38</v>
      </c>
      <c r="E522" s="37" t="s">
        <v>205</v>
      </c>
      <c r="F522" s="37" t="s">
        <v>39</v>
      </c>
      <c r="G522" s="38" t="s">
        <v>43</v>
      </c>
      <c r="H522" s="52">
        <v>16.940559803076294</v>
      </c>
      <c r="I522" s="53">
        <v>126.75456539159465</v>
      </c>
      <c r="J522" s="54">
        <v>143.69512519467094</v>
      </c>
      <c r="K522" s="52">
        <v>8.44331847062977</v>
      </c>
      <c r="L522" s="53">
        <v>8.508491034124816</v>
      </c>
      <c r="M522" s="54">
        <v>16.951809504754586</v>
      </c>
      <c r="N522" s="52">
        <v>7.771885854246215</v>
      </c>
      <c r="O522" s="53">
        <v>33.38431060772619</v>
      </c>
      <c r="P522" s="53">
        <v>4.582203196720571</v>
      </c>
      <c r="Q522" s="53">
        <v>4.197302981284788</v>
      </c>
      <c r="R522" s="53">
        <v>11.515543592687733</v>
      </c>
      <c r="S522" s="53">
        <v>25.766367143452023</v>
      </c>
      <c r="T522" s="53">
        <v>43.51998845644225</v>
      </c>
      <c r="U522" s="53">
        <v>3.8654394744575185</v>
      </c>
      <c r="V522" s="54">
        <v>134.60304130701732</v>
      </c>
      <c r="W522" s="55">
        <v>295.2499760064428</v>
      </c>
      <c r="X522" s="56">
        <v>29.447217748766512</v>
      </c>
      <c r="Y522" s="55">
        <v>329.91716511865326</v>
      </c>
    </row>
    <row r="523" spans="1:25" ht="15">
      <c r="A523" s="45">
        <v>2016</v>
      </c>
      <c r="B523" s="37">
        <v>5</v>
      </c>
      <c r="C523" s="37" t="s">
        <v>37</v>
      </c>
      <c r="D523" s="37" t="s">
        <v>38</v>
      </c>
      <c r="E523" s="37" t="s">
        <v>206</v>
      </c>
      <c r="F523" s="37" t="s">
        <v>39</v>
      </c>
      <c r="G523" s="38" t="s">
        <v>44</v>
      </c>
      <c r="H523" s="52">
        <v>31.22388886256886</v>
      </c>
      <c r="I523" s="53">
        <v>67.80832266717441</v>
      </c>
      <c r="J523" s="54">
        <v>99.03221152974326</v>
      </c>
      <c r="K523" s="52">
        <v>0.8861709944934826</v>
      </c>
      <c r="L523" s="53">
        <v>18.227183901508557</v>
      </c>
      <c r="M523" s="54">
        <v>19.11335489600204</v>
      </c>
      <c r="N523" s="52">
        <v>9.735021572146634</v>
      </c>
      <c r="O523" s="53">
        <v>40.21648134853256</v>
      </c>
      <c r="P523" s="53">
        <v>8.227762564693762</v>
      </c>
      <c r="Q523" s="53">
        <v>7.015224367142203</v>
      </c>
      <c r="R523" s="53">
        <v>24.067353822715045</v>
      </c>
      <c r="S523" s="53">
        <v>27.03586508294236</v>
      </c>
      <c r="T523" s="53">
        <v>52.40391537792948</v>
      </c>
      <c r="U523" s="53">
        <v>4.782024652529753</v>
      </c>
      <c r="V523" s="54">
        <v>173.4836487886318</v>
      </c>
      <c r="W523" s="55">
        <v>291.6292152143771</v>
      </c>
      <c r="X523" s="56">
        <v>29.07228383554495</v>
      </c>
      <c r="Y523" s="55">
        <v>325.71417719701884</v>
      </c>
    </row>
    <row r="524" spans="1:25" ht="15">
      <c r="A524" s="45">
        <v>2016</v>
      </c>
      <c r="B524" s="37">
        <v>5</v>
      </c>
      <c r="C524" s="37" t="s">
        <v>37</v>
      </c>
      <c r="D524" s="37" t="s">
        <v>38</v>
      </c>
      <c r="E524" s="37" t="s">
        <v>207</v>
      </c>
      <c r="F524" s="37" t="s">
        <v>39</v>
      </c>
      <c r="G524" s="38" t="s">
        <v>45</v>
      </c>
      <c r="H524" s="52">
        <v>19.625187378921748</v>
      </c>
      <c r="I524" s="53">
        <v>268.7046874508401</v>
      </c>
      <c r="J524" s="54">
        <v>288.3298748297618</v>
      </c>
      <c r="K524" s="52">
        <v>2.8327543174478276</v>
      </c>
      <c r="L524" s="53">
        <v>13.918113884964148</v>
      </c>
      <c r="M524" s="54">
        <v>16.750868202411976</v>
      </c>
      <c r="N524" s="52">
        <v>9.040441341244396</v>
      </c>
      <c r="O524" s="53">
        <v>49.89695417921951</v>
      </c>
      <c r="P524" s="53">
        <v>5.790294122602702</v>
      </c>
      <c r="Q524" s="53">
        <v>4.476705111840845</v>
      </c>
      <c r="R524" s="53">
        <v>15.251834913398879</v>
      </c>
      <c r="S524" s="53">
        <v>38.83213753569574</v>
      </c>
      <c r="T524" s="53">
        <v>18.36790384671055</v>
      </c>
      <c r="U524" s="53">
        <v>4.939857772295314</v>
      </c>
      <c r="V524" s="54">
        <v>146.59612882300794</v>
      </c>
      <c r="W524" s="55">
        <v>451.67687185518173</v>
      </c>
      <c r="X524" s="56">
        <v>45.22670169280297</v>
      </c>
      <c r="Y524" s="55">
        <v>506.70891555882713</v>
      </c>
    </row>
    <row r="525" spans="1:25" ht="15">
      <c r="A525" s="45">
        <v>2016</v>
      </c>
      <c r="B525" s="37">
        <v>5</v>
      </c>
      <c r="C525" s="37" t="s">
        <v>46</v>
      </c>
      <c r="D525" s="37" t="s">
        <v>47</v>
      </c>
      <c r="E525" s="37" t="s">
        <v>208</v>
      </c>
      <c r="F525" s="37" t="s">
        <v>48</v>
      </c>
      <c r="G525" s="38" t="s">
        <v>49</v>
      </c>
      <c r="H525" s="52">
        <v>7.899877371269485</v>
      </c>
      <c r="I525" s="53">
        <v>4.711646492815487</v>
      </c>
      <c r="J525" s="54">
        <v>12.611523864084973</v>
      </c>
      <c r="K525" s="52">
        <v>1.351852048210083</v>
      </c>
      <c r="L525" s="53">
        <v>2.7379296383299354</v>
      </c>
      <c r="M525" s="54">
        <v>4.089781686540018</v>
      </c>
      <c r="N525" s="52">
        <v>2.794156096542138</v>
      </c>
      <c r="O525" s="53">
        <v>4.717564312171038</v>
      </c>
      <c r="P525" s="53">
        <v>1.2851438360682397</v>
      </c>
      <c r="Q525" s="53">
        <v>1.022122724242392</v>
      </c>
      <c r="R525" s="53">
        <v>5.569238600218998</v>
      </c>
      <c r="S525" s="53">
        <v>4.393196458981951</v>
      </c>
      <c r="T525" s="53">
        <v>12.075632395993557</v>
      </c>
      <c r="U525" s="53">
        <v>1.4046160834760522</v>
      </c>
      <c r="V525" s="54">
        <v>33.26167050769436</v>
      </c>
      <c r="W525" s="55">
        <v>49.962976058319356</v>
      </c>
      <c r="X525" s="56">
        <v>4.977240640666247</v>
      </c>
      <c r="Y525" s="55">
        <v>55.76279988352068</v>
      </c>
    </row>
    <row r="526" spans="1:25" ht="15">
      <c r="A526" s="45">
        <v>2016</v>
      </c>
      <c r="B526" s="37">
        <v>5</v>
      </c>
      <c r="C526" s="37" t="s">
        <v>46</v>
      </c>
      <c r="D526" s="37" t="s">
        <v>47</v>
      </c>
      <c r="E526" s="37" t="s">
        <v>209</v>
      </c>
      <c r="F526" s="37" t="s">
        <v>48</v>
      </c>
      <c r="G526" s="38" t="s">
        <v>50</v>
      </c>
      <c r="H526" s="52">
        <v>18.301469596515926</v>
      </c>
      <c r="I526" s="53">
        <v>4.814793446734273</v>
      </c>
      <c r="J526" s="54">
        <v>23.1162630432502</v>
      </c>
      <c r="K526" s="52">
        <v>3.1468554615686015</v>
      </c>
      <c r="L526" s="53">
        <v>4.201813302323922</v>
      </c>
      <c r="M526" s="54">
        <v>7.348668763892523</v>
      </c>
      <c r="N526" s="52">
        <v>1.544805682736948</v>
      </c>
      <c r="O526" s="53">
        <v>7.028436246741434</v>
      </c>
      <c r="P526" s="53">
        <v>0.7344584024396373</v>
      </c>
      <c r="Q526" s="53">
        <v>0.7445156397143148</v>
      </c>
      <c r="R526" s="53">
        <v>3.583092860102522</v>
      </c>
      <c r="S526" s="53">
        <v>6.048697261073418</v>
      </c>
      <c r="T526" s="53">
        <v>33.61993567674139</v>
      </c>
      <c r="U526" s="53">
        <v>0.8786142067839287</v>
      </c>
      <c r="V526" s="54">
        <v>54.182555976333596</v>
      </c>
      <c r="W526" s="55">
        <v>84.64748778347632</v>
      </c>
      <c r="X526" s="56">
        <v>8.475056264077242</v>
      </c>
      <c r="Y526" s="55">
        <v>94.95091596069635</v>
      </c>
    </row>
    <row r="527" spans="1:25" ht="15">
      <c r="A527" s="45">
        <v>2016</v>
      </c>
      <c r="B527" s="37">
        <v>5</v>
      </c>
      <c r="C527" s="37" t="s">
        <v>46</v>
      </c>
      <c r="D527" s="37" t="s">
        <v>51</v>
      </c>
      <c r="E527" s="37" t="s">
        <v>210</v>
      </c>
      <c r="F527" s="37" t="s">
        <v>48</v>
      </c>
      <c r="G527" s="38" t="s">
        <v>52</v>
      </c>
      <c r="H527" s="52">
        <v>28.946115665282015</v>
      </c>
      <c r="I527" s="53">
        <v>10.134866867014905</v>
      </c>
      <c r="J527" s="54">
        <v>39.08098253229692</v>
      </c>
      <c r="K527" s="52">
        <v>34.79913328028958</v>
      </c>
      <c r="L527" s="53">
        <v>17.1395829452361</v>
      </c>
      <c r="M527" s="54">
        <v>51.93871622552568</v>
      </c>
      <c r="N527" s="52">
        <v>38.417828265148316</v>
      </c>
      <c r="O527" s="53">
        <v>132.95165623496604</v>
      </c>
      <c r="P527" s="53">
        <v>18.280097341565966</v>
      </c>
      <c r="Q527" s="53">
        <v>18.264173561238994</v>
      </c>
      <c r="R527" s="53">
        <v>38.336226781070515</v>
      </c>
      <c r="S527" s="53">
        <v>48.60039397464898</v>
      </c>
      <c r="T527" s="53">
        <v>62.956458981686545</v>
      </c>
      <c r="U527" s="53">
        <v>14.75050323073445</v>
      </c>
      <c r="V527" s="54">
        <v>372.5573383710598</v>
      </c>
      <c r="W527" s="55">
        <v>463.5770371288824</v>
      </c>
      <c r="X527" s="56">
        <v>45.923687938731504</v>
      </c>
      <c r="Y527" s="55">
        <v>514.504666167728</v>
      </c>
    </row>
    <row r="528" spans="1:25" ht="15">
      <c r="A528" s="45">
        <v>2016</v>
      </c>
      <c r="B528" s="37">
        <v>5</v>
      </c>
      <c r="C528" s="37" t="s">
        <v>46</v>
      </c>
      <c r="D528" s="37" t="s">
        <v>51</v>
      </c>
      <c r="E528" s="37" t="s">
        <v>211</v>
      </c>
      <c r="F528" s="37" t="s">
        <v>48</v>
      </c>
      <c r="G528" s="38" t="s">
        <v>53</v>
      </c>
      <c r="H528" s="52">
        <v>19.103873484853363</v>
      </c>
      <c r="I528" s="53">
        <v>71.30992445017195</v>
      </c>
      <c r="J528" s="54">
        <v>90.41379793502531</v>
      </c>
      <c r="K528" s="52">
        <v>40.52565314739261</v>
      </c>
      <c r="L528" s="53">
        <v>6.743245173684133</v>
      </c>
      <c r="M528" s="54">
        <v>47.26889832107674</v>
      </c>
      <c r="N528" s="52">
        <v>32.7912577127506</v>
      </c>
      <c r="O528" s="53">
        <v>29.947373250504704</v>
      </c>
      <c r="P528" s="53">
        <v>17.05178782709537</v>
      </c>
      <c r="Q528" s="53">
        <v>5.660107123767453</v>
      </c>
      <c r="R528" s="53">
        <v>28.459615597428765</v>
      </c>
      <c r="S528" s="53">
        <v>43.7770472144357</v>
      </c>
      <c r="T528" s="53">
        <v>54.10442759710042</v>
      </c>
      <c r="U528" s="53">
        <v>5.59938331384673</v>
      </c>
      <c r="V528" s="54">
        <v>217.39099963692976</v>
      </c>
      <c r="W528" s="55">
        <v>355.07369589303187</v>
      </c>
      <c r="X528" s="56">
        <v>35.11154412629952</v>
      </c>
      <c r="Y528" s="55">
        <v>393.37514932939246</v>
      </c>
    </row>
    <row r="529" spans="1:25" ht="15">
      <c r="A529" s="45">
        <v>2016</v>
      </c>
      <c r="B529" s="37">
        <v>5</v>
      </c>
      <c r="C529" s="37" t="s">
        <v>46</v>
      </c>
      <c r="D529" s="37" t="s">
        <v>51</v>
      </c>
      <c r="E529" s="37" t="s">
        <v>212</v>
      </c>
      <c r="F529" s="37" t="s">
        <v>48</v>
      </c>
      <c r="G529" s="38" t="s">
        <v>54</v>
      </c>
      <c r="H529" s="52">
        <v>15.223423200475015</v>
      </c>
      <c r="I529" s="53">
        <v>15.055623407204747</v>
      </c>
      <c r="J529" s="54">
        <v>30.27904660767976</v>
      </c>
      <c r="K529" s="52">
        <v>4.400488667916356</v>
      </c>
      <c r="L529" s="53">
        <v>8.465218213341258</v>
      </c>
      <c r="M529" s="54">
        <v>12.865706881257614</v>
      </c>
      <c r="N529" s="52">
        <v>9.043917687272085</v>
      </c>
      <c r="O529" s="53">
        <v>45.211795721482964</v>
      </c>
      <c r="P529" s="53">
        <v>3.583281258222332</v>
      </c>
      <c r="Q529" s="53">
        <v>2.405596124962216</v>
      </c>
      <c r="R529" s="53">
        <v>13.054151687834464</v>
      </c>
      <c r="S529" s="53">
        <v>13.533946142426705</v>
      </c>
      <c r="T529" s="53">
        <v>21.700629596889424</v>
      </c>
      <c r="U529" s="53">
        <v>2.875274881486457</v>
      </c>
      <c r="V529" s="54">
        <v>111.40859310057665</v>
      </c>
      <c r="W529" s="55">
        <v>154.55334658951404</v>
      </c>
      <c r="X529" s="56">
        <v>15.442804861796667</v>
      </c>
      <c r="Y529" s="55">
        <v>173.01379091617048</v>
      </c>
    </row>
    <row r="530" spans="1:25" ht="15">
      <c r="A530" s="45">
        <v>2016</v>
      </c>
      <c r="B530" s="37">
        <v>5</v>
      </c>
      <c r="C530" s="37" t="s">
        <v>46</v>
      </c>
      <c r="D530" s="37" t="s">
        <v>51</v>
      </c>
      <c r="E530" s="37" t="s">
        <v>213</v>
      </c>
      <c r="F530" s="37" t="s">
        <v>48</v>
      </c>
      <c r="G530" s="38" t="s">
        <v>55</v>
      </c>
      <c r="H530" s="52">
        <v>27.085284224409133</v>
      </c>
      <c r="I530" s="53">
        <v>460.11653644813384</v>
      </c>
      <c r="J530" s="54">
        <v>487.20182067254296</v>
      </c>
      <c r="K530" s="52">
        <v>0.19733122040864076</v>
      </c>
      <c r="L530" s="53">
        <v>14.65968675609431</v>
      </c>
      <c r="M530" s="54">
        <v>14.85701797650295</v>
      </c>
      <c r="N530" s="52">
        <v>8.377433325885939</v>
      </c>
      <c r="O530" s="53">
        <v>13.551926989097524</v>
      </c>
      <c r="P530" s="53">
        <v>3.581970415654891</v>
      </c>
      <c r="Q530" s="53">
        <v>2.1184867220502435</v>
      </c>
      <c r="R530" s="53">
        <v>10.690805356752092</v>
      </c>
      <c r="S530" s="53">
        <v>45.55401611004681</v>
      </c>
      <c r="T530" s="53">
        <v>25.724810401232023</v>
      </c>
      <c r="U530" s="53">
        <v>3.608581503669082</v>
      </c>
      <c r="V530" s="54">
        <v>113.2080308243886</v>
      </c>
      <c r="W530" s="55">
        <v>615.2668694734346</v>
      </c>
      <c r="X530" s="56">
        <v>61.71318334204209</v>
      </c>
      <c r="Y530" s="55">
        <v>691.4245622622061</v>
      </c>
    </row>
    <row r="531" spans="1:25" ht="15">
      <c r="A531" s="45">
        <v>2016</v>
      </c>
      <c r="B531" s="37">
        <v>5</v>
      </c>
      <c r="C531" s="37" t="s">
        <v>56</v>
      </c>
      <c r="D531" s="37" t="s">
        <v>57</v>
      </c>
      <c r="E531" s="37" t="s">
        <v>214</v>
      </c>
      <c r="F531" s="37" t="s">
        <v>58</v>
      </c>
      <c r="G531" s="38" t="s">
        <v>59</v>
      </c>
      <c r="H531" s="52">
        <v>30.368553889492265</v>
      </c>
      <c r="I531" s="53">
        <v>44.46909464267452</v>
      </c>
      <c r="J531" s="54">
        <v>74.83764853216678</v>
      </c>
      <c r="K531" s="52">
        <v>17.886894375567074</v>
      </c>
      <c r="L531" s="53">
        <v>32.77415180778989</v>
      </c>
      <c r="M531" s="54">
        <v>50.661046183356966</v>
      </c>
      <c r="N531" s="52">
        <v>284.06182132028454</v>
      </c>
      <c r="O531" s="53">
        <v>37.42406752311541</v>
      </c>
      <c r="P531" s="53">
        <v>24.096047865244728</v>
      </c>
      <c r="Q531" s="53">
        <v>10.48664983230258</v>
      </c>
      <c r="R531" s="53">
        <v>30.85642001151276</v>
      </c>
      <c r="S531" s="53">
        <v>49.89220676082392</v>
      </c>
      <c r="T531" s="53">
        <v>42.78336756209641</v>
      </c>
      <c r="U531" s="53">
        <v>7.6446226848103915</v>
      </c>
      <c r="V531" s="54">
        <v>487.2452035601907</v>
      </c>
      <c r="W531" s="55">
        <v>612.7438982757144</v>
      </c>
      <c r="X531" s="56">
        <v>61.20179547916293</v>
      </c>
      <c r="Y531" s="55">
        <v>685.6727766407834</v>
      </c>
    </row>
    <row r="532" spans="1:25" ht="15">
      <c r="A532" s="45">
        <v>2016</v>
      </c>
      <c r="B532" s="37">
        <v>5</v>
      </c>
      <c r="C532" s="37" t="s">
        <v>56</v>
      </c>
      <c r="D532" s="37" t="s">
        <v>60</v>
      </c>
      <c r="E532" s="37" t="s">
        <v>215</v>
      </c>
      <c r="F532" s="37" t="s">
        <v>58</v>
      </c>
      <c r="G532" s="38" t="s">
        <v>61</v>
      </c>
      <c r="H532" s="52">
        <v>19.62521276492675</v>
      </c>
      <c r="I532" s="53">
        <v>55.13751014296231</v>
      </c>
      <c r="J532" s="54">
        <v>74.76272290788907</v>
      </c>
      <c r="K532" s="52">
        <v>1.788876649473458</v>
      </c>
      <c r="L532" s="53">
        <v>8.72633416188461</v>
      </c>
      <c r="M532" s="54">
        <v>10.515210811358068</v>
      </c>
      <c r="N532" s="52">
        <v>53.590425102333676</v>
      </c>
      <c r="O532" s="53">
        <v>8.740694278382556</v>
      </c>
      <c r="P532" s="53">
        <v>1.4096301383129721</v>
      </c>
      <c r="Q532" s="53">
        <v>1.327396561382321</v>
      </c>
      <c r="R532" s="53">
        <v>6.712579430054678</v>
      </c>
      <c r="S532" s="53">
        <v>10.555758743610562</v>
      </c>
      <c r="T532" s="53">
        <v>13.34242097885311</v>
      </c>
      <c r="U532" s="53">
        <v>1.8995278564458151</v>
      </c>
      <c r="V532" s="54">
        <v>97.5784330893757</v>
      </c>
      <c r="W532" s="55">
        <v>182.85636680862285</v>
      </c>
      <c r="X532" s="56">
        <v>18.397445745295368</v>
      </c>
      <c r="Y532" s="55">
        <v>206.11821217591688</v>
      </c>
    </row>
    <row r="533" spans="1:25" ht="15">
      <c r="A533" s="45">
        <v>2016</v>
      </c>
      <c r="B533" s="37">
        <v>5</v>
      </c>
      <c r="C533" s="37" t="s">
        <v>56</v>
      </c>
      <c r="D533" s="37" t="s">
        <v>47</v>
      </c>
      <c r="E533" s="37" t="s">
        <v>216</v>
      </c>
      <c r="F533" s="37" t="s">
        <v>58</v>
      </c>
      <c r="G533" s="38" t="s">
        <v>62</v>
      </c>
      <c r="H533" s="52">
        <v>3.5698675825290582</v>
      </c>
      <c r="I533" s="53">
        <v>0</v>
      </c>
      <c r="J533" s="54">
        <v>3.5698675825290582</v>
      </c>
      <c r="K533" s="52">
        <v>4.655170647301749</v>
      </c>
      <c r="L533" s="53">
        <v>4.622230912239438</v>
      </c>
      <c r="M533" s="54">
        <v>9.277401559541186</v>
      </c>
      <c r="N533" s="52">
        <v>5.488447652185937</v>
      </c>
      <c r="O533" s="53">
        <v>17.836058061825003</v>
      </c>
      <c r="P533" s="53">
        <v>2.607583739559552</v>
      </c>
      <c r="Q533" s="53">
        <v>2.2112986999860182</v>
      </c>
      <c r="R533" s="53">
        <v>9.631983773731937</v>
      </c>
      <c r="S533" s="53">
        <v>9.33316037300313</v>
      </c>
      <c r="T533" s="53">
        <v>29.61655022435062</v>
      </c>
      <c r="U533" s="53">
        <v>1.7778598881619807</v>
      </c>
      <c r="V533" s="54">
        <v>78.50294241280419</v>
      </c>
      <c r="W533" s="55">
        <v>91.35021155487443</v>
      </c>
      <c r="X533" s="56">
        <v>9.003439564783324</v>
      </c>
      <c r="Y533" s="55">
        <v>100.86946416760345</v>
      </c>
    </row>
    <row r="534" spans="1:25" ht="15">
      <c r="A534" s="45">
        <v>2016</v>
      </c>
      <c r="B534" s="37">
        <v>5</v>
      </c>
      <c r="C534" s="37" t="s">
        <v>56</v>
      </c>
      <c r="D534" s="37" t="s">
        <v>63</v>
      </c>
      <c r="E534" s="37" t="s">
        <v>217</v>
      </c>
      <c r="F534" s="37" t="s">
        <v>58</v>
      </c>
      <c r="G534" s="38" t="s">
        <v>64</v>
      </c>
      <c r="H534" s="52">
        <v>50.77792849626584</v>
      </c>
      <c r="I534" s="53">
        <v>203.40792844871194</v>
      </c>
      <c r="J534" s="54">
        <v>254.1858569449778</v>
      </c>
      <c r="K534" s="52">
        <v>7.865127993877093</v>
      </c>
      <c r="L534" s="53">
        <v>11.646526022377888</v>
      </c>
      <c r="M534" s="54">
        <v>19.51165401625498</v>
      </c>
      <c r="N534" s="52">
        <v>8.364061086642277</v>
      </c>
      <c r="O534" s="53">
        <v>49.80293604046348</v>
      </c>
      <c r="P534" s="53">
        <v>4.919177425963011</v>
      </c>
      <c r="Q534" s="53">
        <v>4.449693190002367</v>
      </c>
      <c r="R534" s="53">
        <v>18.026428127971826</v>
      </c>
      <c r="S534" s="53">
        <v>32.06516681048964</v>
      </c>
      <c r="T534" s="53">
        <v>29.961625200850303</v>
      </c>
      <c r="U534" s="53">
        <v>5.540958704439475</v>
      </c>
      <c r="V534" s="54">
        <v>153.13004658682237</v>
      </c>
      <c r="W534" s="55">
        <v>426.82755754805515</v>
      </c>
      <c r="X534" s="56">
        <v>42.8982947025709</v>
      </c>
      <c r="Y534" s="55">
        <v>480.62119655905525</v>
      </c>
    </row>
    <row r="535" spans="1:25" ht="15">
      <c r="A535" s="45">
        <v>2016</v>
      </c>
      <c r="B535" s="37">
        <v>5</v>
      </c>
      <c r="C535" s="37" t="s">
        <v>56</v>
      </c>
      <c r="D535" s="37" t="s">
        <v>47</v>
      </c>
      <c r="E535" s="37" t="s">
        <v>218</v>
      </c>
      <c r="F535" s="37" t="s">
        <v>58</v>
      </c>
      <c r="G535" s="38" t="s">
        <v>65</v>
      </c>
      <c r="H535" s="52">
        <v>29.161489118343415</v>
      </c>
      <c r="I535" s="53">
        <v>11.1266194450208</v>
      </c>
      <c r="J535" s="54">
        <v>40.28810856336422</v>
      </c>
      <c r="K535" s="52">
        <v>3.1463741439062085</v>
      </c>
      <c r="L535" s="53">
        <v>13.575936082569863</v>
      </c>
      <c r="M535" s="54">
        <v>16.722310226476072</v>
      </c>
      <c r="N535" s="52">
        <v>6.435556390415984</v>
      </c>
      <c r="O535" s="53">
        <v>27.52236658109555</v>
      </c>
      <c r="P535" s="53">
        <v>5.806637585300488</v>
      </c>
      <c r="Q535" s="53">
        <v>5.308126473332014</v>
      </c>
      <c r="R535" s="53">
        <v>29.335392275728726</v>
      </c>
      <c r="S535" s="53">
        <v>14.434828872904054</v>
      </c>
      <c r="T535" s="53">
        <v>20.359817920869972</v>
      </c>
      <c r="U535" s="53">
        <v>6.115019311535414</v>
      </c>
      <c r="V535" s="54">
        <v>115.3177454111822</v>
      </c>
      <c r="W535" s="55">
        <v>172.3281642010225</v>
      </c>
      <c r="X535" s="56">
        <v>17.17145424189334</v>
      </c>
      <c r="Y535" s="55">
        <v>192.38133588792627</v>
      </c>
    </row>
    <row r="536" spans="1:25" ht="15">
      <c r="A536" s="45">
        <v>2016</v>
      </c>
      <c r="B536" s="37">
        <v>5</v>
      </c>
      <c r="C536" s="37" t="s">
        <v>56</v>
      </c>
      <c r="D536" s="37" t="s">
        <v>47</v>
      </c>
      <c r="E536" s="37" t="s">
        <v>219</v>
      </c>
      <c r="F536" s="37" t="s">
        <v>58</v>
      </c>
      <c r="G536" s="38" t="s">
        <v>66</v>
      </c>
      <c r="H536" s="52">
        <v>58.52972782403499</v>
      </c>
      <c r="I536" s="53">
        <v>4.644593854600085</v>
      </c>
      <c r="J536" s="54">
        <v>63.17432167863508</v>
      </c>
      <c r="K536" s="52">
        <v>3.795852593868968</v>
      </c>
      <c r="L536" s="53">
        <v>10.384501556225329</v>
      </c>
      <c r="M536" s="54">
        <v>14.180354150094297</v>
      </c>
      <c r="N536" s="52">
        <v>2.8094234651952905</v>
      </c>
      <c r="O536" s="53">
        <v>14.55836885035649</v>
      </c>
      <c r="P536" s="53">
        <v>1.7571133855231973</v>
      </c>
      <c r="Q536" s="53">
        <v>1.3809065057537837</v>
      </c>
      <c r="R536" s="53">
        <v>11.403700724996952</v>
      </c>
      <c r="S536" s="53">
        <v>8.631466034253682</v>
      </c>
      <c r="T536" s="53">
        <v>26.9913621799149</v>
      </c>
      <c r="U536" s="53">
        <v>2.0563022241522337</v>
      </c>
      <c r="V536" s="54">
        <v>69.58864337014654</v>
      </c>
      <c r="W536" s="55">
        <v>146.94331919887594</v>
      </c>
      <c r="X536" s="56">
        <v>14.960626305079694</v>
      </c>
      <c r="Y536" s="55">
        <v>167.61398848482884</v>
      </c>
    </row>
    <row r="537" spans="1:25" ht="15">
      <c r="A537" s="45">
        <v>2016</v>
      </c>
      <c r="B537" s="37">
        <v>5</v>
      </c>
      <c r="C537" s="37" t="s">
        <v>56</v>
      </c>
      <c r="D537" s="37" t="s">
        <v>63</v>
      </c>
      <c r="E537" s="37" t="s">
        <v>220</v>
      </c>
      <c r="F537" s="37" t="s">
        <v>58</v>
      </c>
      <c r="G537" s="38" t="s">
        <v>67</v>
      </c>
      <c r="H537" s="52">
        <v>16.103089522875422</v>
      </c>
      <c r="I537" s="53">
        <v>209.45407422865784</v>
      </c>
      <c r="J537" s="54">
        <v>225.55716375153327</v>
      </c>
      <c r="K537" s="52">
        <v>20.023245259130245</v>
      </c>
      <c r="L537" s="53">
        <v>7.28029993844961</v>
      </c>
      <c r="M537" s="54">
        <v>27.303545197579854</v>
      </c>
      <c r="N537" s="52">
        <v>24.104685523217743</v>
      </c>
      <c r="O537" s="53">
        <v>85.41062617321418</v>
      </c>
      <c r="P537" s="53">
        <v>10.684211596144447</v>
      </c>
      <c r="Q537" s="53">
        <v>8.964527779884179</v>
      </c>
      <c r="R537" s="53">
        <v>33.431314812813916</v>
      </c>
      <c r="S537" s="53">
        <v>48.05179727254339</v>
      </c>
      <c r="T537" s="53">
        <v>31.35301876383585</v>
      </c>
      <c r="U537" s="53">
        <v>10.660952613093524</v>
      </c>
      <c r="V537" s="54">
        <v>252.66113453474722</v>
      </c>
      <c r="W537" s="55">
        <v>505.5218434838603</v>
      </c>
      <c r="X537" s="56">
        <v>50.3669011181832</v>
      </c>
      <c r="Y537" s="55">
        <v>564.2932145390415</v>
      </c>
    </row>
    <row r="538" spans="1:25" ht="15">
      <c r="A538" s="45">
        <v>2016</v>
      </c>
      <c r="B538" s="37">
        <v>5</v>
      </c>
      <c r="C538" s="37" t="s">
        <v>56</v>
      </c>
      <c r="D538" s="37" t="s">
        <v>57</v>
      </c>
      <c r="E538" s="37" t="s">
        <v>221</v>
      </c>
      <c r="F538" s="37" t="s">
        <v>58</v>
      </c>
      <c r="G538" s="38" t="s">
        <v>68</v>
      </c>
      <c r="H538" s="52">
        <v>18.973968978892167</v>
      </c>
      <c r="I538" s="53">
        <v>8.203127884234293</v>
      </c>
      <c r="J538" s="54">
        <v>27.177096863126458</v>
      </c>
      <c r="K538" s="52">
        <v>1.3520813061961154</v>
      </c>
      <c r="L538" s="53">
        <v>8.500244696656347</v>
      </c>
      <c r="M538" s="54">
        <v>9.852326002852463</v>
      </c>
      <c r="N538" s="52">
        <v>3.3429916928901724</v>
      </c>
      <c r="O538" s="53">
        <v>23.906783784826136</v>
      </c>
      <c r="P538" s="53">
        <v>4.001563550801745</v>
      </c>
      <c r="Q538" s="53">
        <v>3.6339461386697005</v>
      </c>
      <c r="R538" s="53">
        <v>14.270921024878298</v>
      </c>
      <c r="S538" s="53">
        <v>9.963664119816816</v>
      </c>
      <c r="T538" s="53">
        <v>13.092889394736723</v>
      </c>
      <c r="U538" s="53">
        <v>3.1042530587267283</v>
      </c>
      <c r="V538" s="54">
        <v>75.3170127653463</v>
      </c>
      <c r="W538" s="55">
        <v>112.34643563132522</v>
      </c>
      <c r="X538" s="56">
        <v>11.226057051542275</v>
      </c>
      <c r="Y538" s="55">
        <v>125.77173854830266</v>
      </c>
    </row>
    <row r="539" spans="1:25" ht="15">
      <c r="A539" s="45">
        <v>2016</v>
      </c>
      <c r="B539" s="37">
        <v>5</v>
      </c>
      <c r="C539" s="37" t="s">
        <v>56</v>
      </c>
      <c r="D539" s="37" t="s">
        <v>57</v>
      </c>
      <c r="E539" s="37" t="s">
        <v>222</v>
      </c>
      <c r="F539" s="37" t="s">
        <v>58</v>
      </c>
      <c r="G539" s="38" t="s">
        <v>69</v>
      </c>
      <c r="H539" s="52">
        <v>9.711019614206334</v>
      </c>
      <c r="I539" s="53">
        <v>0.7294054233181783</v>
      </c>
      <c r="J539" s="54">
        <v>10.440425037524513</v>
      </c>
      <c r="K539" s="52">
        <v>2.2893800221019127</v>
      </c>
      <c r="L539" s="53">
        <v>3.0347450449267</v>
      </c>
      <c r="M539" s="54">
        <v>5.324125067028612</v>
      </c>
      <c r="N539" s="52">
        <v>1.174737598333156</v>
      </c>
      <c r="O539" s="53">
        <v>5.531585646900982</v>
      </c>
      <c r="P539" s="53">
        <v>1.0082458095121598</v>
      </c>
      <c r="Q539" s="53">
        <v>0.7266255029847012</v>
      </c>
      <c r="R539" s="53">
        <v>4.247612164540572</v>
      </c>
      <c r="S539" s="53">
        <v>5.253748350542448</v>
      </c>
      <c r="T539" s="53">
        <v>26.13048725241262</v>
      </c>
      <c r="U539" s="53">
        <v>1.1447985527247182</v>
      </c>
      <c r="V539" s="54">
        <v>45.21784087795135</v>
      </c>
      <c r="W539" s="55">
        <v>60.98239098250448</v>
      </c>
      <c r="X539" s="56">
        <v>6.061836193984114</v>
      </c>
      <c r="Y539" s="55">
        <v>67.91385432833441</v>
      </c>
    </row>
    <row r="540" spans="1:25" ht="15">
      <c r="A540" s="45">
        <v>2016</v>
      </c>
      <c r="B540" s="37">
        <v>5</v>
      </c>
      <c r="C540" s="37" t="s">
        <v>56</v>
      </c>
      <c r="D540" s="37" t="s">
        <v>57</v>
      </c>
      <c r="E540" s="37" t="s">
        <v>223</v>
      </c>
      <c r="F540" s="37" t="s">
        <v>58</v>
      </c>
      <c r="G540" s="38" t="s">
        <v>70</v>
      </c>
      <c r="H540" s="52">
        <v>35.18222727819669</v>
      </c>
      <c r="I540" s="53">
        <v>0</v>
      </c>
      <c r="J540" s="54">
        <v>35.18222727819669</v>
      </c>
      <c r="K540" s="52">
        <v>4.668990603996761</v>
      </c>
      <c r="L540" s="53">
        <v>16.056451766798443</v>
      </c>
      <c r="M540" s="54">
        <v>20.725442370795204</v>
      </c>
      <c r="N540" s="52">
        <v>3.727134365067623</v>
      </c>
      <c r="O540" s="53">
        <v>37.14564767084604</v>
      </c>
      <c r="P540" s="53">
        <v>4.43358551173749</v>
      </c>
      <c r="Q540" s="53">
        <v>4.264286829908129</v>
      </c>
      <c r="R540" s="53">
        <v>23.341777654921327</v>
      </c>
      <c r="S540" s="53">
        <v>14.330291378737918</v>
      </c>
      <c r="T540" s="53">
        <v>27.466399413687174</v>
      </c>
      <c r="U540" s="53">
        <v>4.4053811745968305</v>
      </c>
      <c r="V540" s="54">
        <v>119.11450399950252</v>
      </c>
      <c r="W540" s="55">
        <v>175.0221736484944</v>
      </c>
      <c r="X540" s="56">
        <v>17.505271314196712</v>
      </c>
      <c r="Y540" s="55">
        <v>196.12115461093487</v>
      </c>
    </row>
    <row r="541" spans="1:25" ht="15">
      <c r="A541" s="45">
        <v>2016</v>
      </c>
      <c r="B541" s="37">
        <v>5</v>
      </c>
      <c r="C541" s="37" t="s">
        <v>71</v>
      </c>
      <c r="D541" s="37" t="s">
        <v>72</v>
      </c>
      <c r="E541" s="37" t="s">
        <v>224</v>
      </c>
      <c r="F541" s="37" t="s">
        <v>73</v>
      </c>
      <c r="G541" s="38" t="s">
        <v>74</v>
      </c>
      <c r="H541" s="52">
        <v>28.107412295976044</v>
      </c>
      <c r="I541" s="53">
        <v>0</v>
      </c>
      <c r="J541" s="54">
        <v>28.107412295976044</v>
      </c>
      <c r="K541" s="52">
        <v>3.9993860624141773</v>
      </c>
      <c r="L541" s="53">
        <v>13.17191805291601</v>
      </c>
      <c r="M541" s="54">
        <v>17.171304115330187</v>
      </c>
      <c r="N541" s="52">
        <v>43.12237213733888</v>
      </c>
      <c r="O541" s="53">
        <v>3.3491213238257207</v>
      </c>
      <c r="P541" s="53">
        <v>0.5517115172459265</v>
      </c>
      <c r="Q541" s="53">
        <v>0.5161567911413366</v>
      </c>
      <c r="R541" s="53">
        <v>2.55475064038283</v>
      </c>
      <c r="S541" s="53">
        <v>5.089622464246751</v>
      </c>
      <c r="T541" s="53">
        <v>11.034520122570472</v>
      </c>
      <c r="U541" s="53">
        <v>0.58773419772632</v>
      </c>
      <c r="V541" s="54">
        <v>66.80598919447823</v>
      </c>
      <c r="W541" s="55">
        <v>112.08470560578446</v>
      </c>
      <c r="X541" s="56">
        <v>11.355619268025254</v>
      </c>
      <c r="Y541" s="55">
        <v>127.22377943126982</v>
      </c>
    </row>
    <row r="542" spans="1:25" ht="15">
      <c r="A542" s="45">
        <v>2016</v>
      </c>
      <c r="B542" s="37">
        <v>5</v>
      </c>
      <c r="C542" s="37" t="s">
        <v>71</v>
      </c>
      <c r="D542" s="37" t="s">
        <v>75</v>
      </c>
      <c r="E542" s="37" t="s">
        <v>225</v>
      </c>
      <c r="F542" s="37" t="s">
        <v>73</v>
      </c>
      <c r="G542" s="38" t="s">
        <v>76</v>
      </c>
      <c r="H542" s="52">
        <v>13.724912395053687</v>
      </c>
      <c r="I542" s="53">
        <v>0.14087289362161565</v>
      </c>
      <c r="J542" s="54">
        <v>13.865785288675303</v>
      </c>
      <c r="K542" s="52">
        <v>3.852946706663758</v>
      </c>
      <c r="L542" s="53">
        <v>1.6155770013467725</v>
      </c>
      <c r="M542" s="54">
        <v>5.4685237080105304</v>
      </c>
      <c r="N542" s="52">
        <v>1.84979700363414</v>
      </c>
      <c r="O542" s="53">
        <v>8.50285498285296</v>
      </c>
      <c r="P542" s="53">
        <v>1.288478307893345</v>
      </c>
      <c r="Q542" s="53">
        <v>0.8130393380097024</v>
      </c>
      <c r="R542" s="53">
        <v>5.938210459506705</v>
      </c>
      <c r="S542" s="53">
        <v>4.714798037856429</v>
      </c>
      <c r="T542" s="53">
        <v>16.413202143401314</v>
      </c>
      <c r="U542" s="53">
        <v>1.2111171498517506</v>
      </c>
      <c r="V542" s="54">
        <v>40.73149742300635</v>
      </c>
      <c r="W542" s="55">
        <v>60.06580641969219</v>
      </c>
      <c r="X542" s="56">
        <v>6.01646612490013</v>
      </c>
      <c r="Y542" s="55">
        <v>67.40578464677</v>
      </c>
    </row>
    <row r="543" spans="1:25" ht="15">
      <c r="A543" s="45">
        <v>2016</v>
      </c>
      <c r="B543" s="37">
        <v>5</v>
      </c>
      <c r="C543" s="37" t="s">
        <v>71</v>
      </c>
      <c r="D543" s="37" t="s">
        <v>72</v>
      </c>
      <c r="E543" s="37" t="s">
        <v>226</v>
      </c>
      <c r="F543" s="37" t="s">
        <v>73</v>
      </c>
      <c r="G543" s="38" t="s">
        <v>77</v>
      </c>
      <c r="H543" s="52">
        <v>8.63257580720988</v>
      </c>
      <c r="I543" s="53">
        <v>0.7261471316597589</v>
      </c>
      <c r="J543" s="54">
        <v>9.35872293886964</v>
      </c>
      <c r="K543" s="52">
        <v>0.34357035635755134</v>
      </c>
      <c r="L543" s="53">
        <v>4.472872907486424</v>
      </c>
      <c r="M543" s="54">
        <v>4.816443263843976</v>
      </c>
      <c r="N543" s="52">
        <v>1.2826774958372444</v>
      </c>
      <c r="O543" s="53">
        <v>4.5108542395417865</v>
      </c>
      <c r="P543" s="53">
        <v>1.5381753874535333</v>
      </c>
      <c r="Q543" s="53">
        <v>1.3600948611815504</v>
      </c>
      <c r="R543" s="53">
        <v>7.493583967612722</v>
      </c>
      <c r="S543" s="53">
        <v>4.9532339278315565</v>
      </c>
      <c r="T543" s="53">
        <v>17.655951903325928</v>
      </c>
      <c r="U543" s="53">
        <v>1.9636447557389156</v>
      </c>
      <c r="V543" s="54">
        <v>40.758216538523236</v>
      </c>
      <c r="W543" s="55">
        <v>54.93338274123685</v>
      </c>
      <c r="X543" s="56">
        <v>5.4481376616821535</v>
      </c>
      <c r="Y543" s="55">
        <v>61.03827723957027</v>
      </c>
    </row>
    <row r="544" spans="1:25" ht="15">
      <c r="A544" s="45">
        <v>2016</v>
      </c>
      <c r="B544" s="37">
        <v>5</v>
      </c>
      <c r="C544" s="37" t="s">
        <v>71</v>
      </c>
      <c r="D544" s="37" t="s">
        <v>72</v>
      </c>
      <c r="E544" s="37" t="s">
        <v>227</v>
      </c>
      <c r="F544" s="37" t="s">
        <v>73</v>
      </c>
      <c r="G544" s="38" t="s">
        <v>78</v>
      </c>
      <c r="H544" s="52">
        <v>4.286745434633314</v>
      </c>
      <c r="I544" s="53">
        <v>0</v>
      </c>
      <c r="J544" s="54">
        <v>4.286745434633314</v>
      </c>
      <c r="K544" s="52">
        <v>3.5751156121742675</v>
      </c>
      <c r="L544" s="53">
        <v>1.8904843535835154</v>
      </c>
      <c r="M544" s="54">
        <v>5.465599965757783</v>
      </c>
      <c r="N544" s="52">
        <v>2.5606427355727197</v>
      </c>
      <c r="O544" s="53">
        <v>9.378698038716804</v>
      </c>
      <c r="P544" s="53">
        <v>2.279772793414543</v>
      </c>
      <c r="Q544" s="53">
        <v>2.1527666078179677</v>
      </c>
      <c r="R544" s="53">
        <v>9.508058248145199</v>
      </c>
      <c r="S544" s="53">
        <v>5.8180455172034495</v>
      </c>
      <c r="T544" s="53">
        <v>12.339440909762319</v>
      </c>
      <c r="U544" s="53">
        <v>2.129410732014259</v>
      </c>
      <c r="V544" s="54">
        <v>46.16683558264726</v>
      </c>
      <c r="W544" s="55">
        <v>55.91918098303836</v>
      </c>
      <c r="X544" s="56">
        <v>5.507293400302628</v>
      </c>
      <c r="Y544" s="55">
        <v>61.70073352665077</v>
      </c>
    </row>
    <row r="545" spans="1:25" ht="15">
      <c r="A545" s="45">
        <v>2016</v>
      </c>
      <c r="B545" s="37">
        <v>5</v>
      </c>
      <c r="C545" s="37" t="s">
        <v>71</v>
      </c>
      <c r="D545" s="37" t="s">
        <v>60</v>
      </c>
      <c r="E545" s="37" t="s">
        <v>228</v>
      </c>
      <c r="F545" s="37" t="s">
        <v>73</v>
      </c>
      <c r="G545" s="38" t="s">
        <v>79</v>
      </c>
      <c r="H545" s="52">
        <v>4.276126368573475</v>
      </c>
      <c r="I545" s="53">
        <v>0</v>
      </c>
      <c r="J545" s="54">
        <v>4.276126368573475</v>
      </c>
      <c r="K545" s="52">
        <v>0.48273366113262756</v>
      </c>
      <c r="L545" s="53">
        <v>2.644333106867176</v>
      </c>
      <c r="M545" s="54">
        <v>3.1270667679998034</v>
      </c>
      <c r="N545" s="52">
        <v>8.600653907447533</v>
      </c>
      <c r="O545" s="53">
        <v>2.096167058691539</v>
      </c>
      <c r="P545" s="53">
        <v>0.5242797973789722</v>
      </c>
      <c r="Q545" s="53">
        <v>0.22921497069992597</v>
      </c>
      <c r="R545" s="53">
        <v>2.9219392087689315</v>
      </c>
      <c r="S545" s="53">
        <v>2.806764351605497</v>
      </c>
      <c r="T545" s="53">
        <v>9.51268319075686</v>
      </c>
      <c r="U545" s="53">
        <v>0.7758925658634207</v>
      </c>
      <c r="V545" s="54">
        <v>27.467595051212676</v>
      </c>
      <c r="W545" s="55">
        <v>34.870788187785955</v>
      </c>
      <c r="X545" s="56">
        <v>3.4772749120974233</v>
      </c>
      <c r="Y545" s="55">
        <v>38.957588765422095</v>
      </c>
    </row>
    <row r="546" spans="1:25" ht="15">
      <c r="A546" s="45">
        <v>2016</v>
      </c>
      <c r="B546" s="37">
        <v>5</v>
      </c>
      <c r="C546" s="37" t="s">
        <v>71</v>
      </c>
      <c r="D546" s="37" t="s">
        <v>75</v>
      </c>
      <c r="E546" s="37" t="s">
        <v>229</v>
      </c>
      <c r="F546" s="37" t="s">
        <v>73</v>
      </c>
      <c r="G546" s="38" t="s">
        <v>80</v>
      </c>
      <c r="H546" s="52">
        <v>120.19031641435208</v>
      </c>
      <c r="I546" s="53">
        <v>1.2268407779567991</v>
      </c>
      <c r="J546" s="54">
        <v>121.41715719230888</v>
      </c>
      <c r="K546" s="52">
        <v>35.85820716312342</v>
      </c>
      <c r="L546" s="53">
        <v>6.032697684023322</v>
      </c>
      <c r="M546" s="54">
        <v>41.89090484714674</v>
      </c>
      <c r="N546" s="52">
        <v>16.85100112670834</v>
      </c>
      <c r="O546" s="53">
        <v>46.70486930684523</v>
      </c>
      <c r="P546" s="53">
        <v>8.839844880970665</v>
      </c>
      <c r="Q546" s="53">
        <v>10.850865440487775</v>
      </c>
      <c r="R546" s="53">
        <v>28.03380441136453</v>
      </c>
      <c r="S546" s="53">
        <v>23.30639970711798</v>
      </c>
      <c r="T546" s="53">
        <v>20.050607957900127</v>
      </c>
      <c r="U546" s="53">
        <v>7.619286442465508</v>
      </c>
      <c r="V546" s="54">
        <v>162.25667927386016</v>
      </c>
      <c r="W546" s="55">
        <v>325.5647413133158</v>
      </c>
      <c r="X546" s="56">
        <v>32.97837595949713</v>
      </c>
      <c r="Y546" s="55">
        <v>369.47847285890475</v>
      </c>
    </row>
    <row r="547" spans="1:25" ht="15">
      <c r="A547" s="45">
        <v>2016</v>
      </c>
      <c r="B547" s="37">
        <v>5</v>
      </c>
      <c r="C547" s="37" t="s">
        <v>71</v>
      </c>
      <c r="D547" s="37" t="s">
        <v>75</v>
      </c>
      <c r="E547" s="37" t="s">
        <v>230</v>
      </c>
      <c r="F547" s="37" t="s">
        <v>73</v>
      </c>
      <c r="G547" s="38" t="s">
        <v>81</v>
      </c>
      <c r="H547" s="52">
        <v>39.82345316493019</v>
      </c>
      <c r="I547" s="53">
        <v>0</v>
      </c>
      <c r="J547" s="54">
        <v>39.82345316493019</v>
      </c>
      <c r="K547" s="52">
        <v>116.21141799453139</v>
      </c>
      <c r="L547" s="53">
        <v>49.634373855456914</v>
      </c>
      <c r="M547" s="54">
        <v>165.8457918499883</v>
      </c>
      <c r="N547" s="52">
        <v>5.351466507007769</v>
      </c>
      <c r="O547" s="53">
        <v>26.948373767089628</v>
      </c>
      <c r="P547" s="53">
        <v>2.9271712731636743</v>
      </c>
      <c r="Q547" s="53">
        <v>3.48541408667114</v>
      </c>
      <c r="R547" s="53">
        <v>13.832025680353052</v>
      </c>
      <c r="S547" s="53">
        <v>17.19639592351783</v>
      </c>
      <c r="T547" s="53">
        <v>14.278158177067459</v>
      </c>
      <c r="U547" s="53">
        <v>3.857929693669489</v>
      </c>
      <c r="V547" s="54">
        <v>87.87693510854004</v>
      </c>
      <c r="W547" s="55">
        <v>293.54618012345856</v>
      </c>
      <c r="X547" s="56">
        <v>28.764902156792658</v>
      </c>
      <c r="Y547" s="55">
        <v>322.2752671414868</v>
      </c>
    </row>
    <row r="548" spans="1:25" ht="15">
      <c r="A548" s="45">
        <v>2016</v>
      </c>
      <c r="B548" s="37">
        <v>5</v>
      </c>
      <c r="C548" s="37" t="s">
        <v>71</v>
      </c>
      <c r="D548" s="37" t="s">
        <v>60</v>
      </c>
      <c r="E548" s="37" t="s">
        <v>231</v>
      </c>
      <c r="F548" s="37" t="s">
        <v>73</v>
      </c>
      <c r="G548" s="38" t="s">
        <v>82</v>
      </c>
      <c r="H548" s="52">
        <v>14.506167305811456</v>
      </c>
      <c r="I548" s="53">
        <v>0.36052695939254026</v>
      </c>
      <c r="J548" s="54">
        <v>14.866694265203996</v>
      </c>
      <c r="K548" s="52">
        <v>9.811518874324479</v>
      </c>
      <c r="L548" s="53">
        <v>13.454267537961323</v>
      </c>
      <c r="M548" s="54">
        <v>23.265786412285802</v>
      </c>
      <c r="N548" s="52">
        <v>125.30550909900882</v>
      </c>
      <c r="O548" s="53">
        <v>16.018126563213805</v>
      </c>
      <c r="P548" s="53">
        <v>9.654082117836053</v>
      </c>
      <c r="Q548" s="53">
        <v>1.6104596482816331</v>
      </c>
      <c r="R548" s="53">
        <v>12.538993257250011</v>
      </c>
      <c r="S548" s="53">
        <v>19.57926672018968</v>
      </c>
      <c r="T548" s="53">
        <v>25.004499172669107</v>
      </c>
      <c r="U548" s="53">
        <v>3.421442982494136</v>
      </c>
      <c r="V548" s="54">
        <v>213.13237956094324</v>
      </c>
      <c r="W548" s="55">
        <v>251.26486023843302</v>
      </c>
      <c r="X548" s="56">
        <v>25.11586944410921</v>
      </c>
      <c r="Y548" s="55">
        <v>281.3842151523088</v>
      </c>
    </row>
    <row r="549" spans="1:25" ht="15">
      <c r="A549" s="45">
        <v>2016</v>
      </c>
      <c r="B549" s="37">
        <v>5</v>
      </c>
      <c r="C549" s="37" t="s">
        <v>71</v>
      </c>
      <c r="D549" s="37" t="s">
        <v>60</v>
      </c>
      <c r="E549" s="37" t="s">
        <v>232</v>
      </c>
      <c r="F549" s="37" t="s">
        <v>73</v>
      </c>
      <c r="G549" s="38" t="s">
        <v>83</v>
      </c>
      <c r="H549" s="52">
        <v>5.852373706908049</v>
      </c>
      <c r="I549" s="53">
        <v>0</v>
      </c>
      <c r="J549" s="54">
        <v>5.852373706908049</v>
      </c>
      <c r="K549" s="52">
        <v>1.7196333770211942</v>
      </c>
      <c r="L549" s="53">
        <v>3.145886892708083</v>
      </c>
      <c r="M549" s="54">
        <v>4.865520269729277</v>
      </c>
      <c r="N549" s="52">
        <v>21.59252794155365</v>
      </c>
      <c r="O549" s="53">
        <v>1.2583093981632094</v>
      </c>
      <c r="P549" s="53">
        <v>0.27520136426569697</v>
      </c>
      <c r="Q549" s="53">
        <v>0.30337301982527326</v>
      </c>
      <c r="R549" s="53">
        <v>1.4352054789688597</v>
      </c>
      <c r="S549" s="53">
        <v>3.0206380346063786</v>
      </c>
      <c r="T549" s="53">
        <v>8.950349066510048</v>
      </c>
      <c r="U549" s="53">
        <v>0.4686645571814714</v>
      </c>
      <c r="V549" s="54">
        <v>37.30426886107459</v>
      </c>
      <c r="W549" s="55">
        <v>48.02216283771191</v>
      </c>
      <c r="X549" s="56">
        <v>4.81690834674352</v>
      </c>
      <c r="Y549" s="55">
        <v>53.96617350472198</v>
      </c>
    </row>
    <row r="550" spans="1:25" ht="15">
      <c r="A550" s="45">
        <v>2016</v>
      </c>
      <c r="B550" s="37">
        <v>5</v>
      </c>
      <c r="C550" s="37" t="s">
        <v>71</v>
      </c>
      <c r="D550" s="37" t="s">
        <v>84</v>
      </c>
      <c r="E550" s="37" t="s">
        <v>233</v>
      </c>
      <c r="F550" s="37" t="s">
        <v>73</v>
      </c>
      <c r="G550" s="38" t="s">
        <v>85</v>
      </c>
      <c r="H550" s="52">
        <v>33.13917503643442</v>
      </c>
      <c r="I550" s="53">
        <v>4.857968937691513</v>
      </c>
      <c r="J550" s="54">
        <v>37.99714397412593</v>
      </c>
      <c r="K550" s="52">
        <v>5.560357216479207</v>
      </c>
      <c r="L550" s="53">
        <v>13.204803879162528</v>
      </c>
      <c r="M550" s="54">
        <v>18.765161095641734</v>
      </c>
      <c r="N550" s="52">
        <v>8.894581714082634</v>
      </c>
      <c r="O550" s="53">
        <v>27.619733105222185</v>
      </c>
      <c r="P550" s="53">
        <v>10.246525598866812</v>
      </c>
      <c r="Q550" s="53">
        <v>8.780582674533278</v>
      </c>
      <c r="R550" s="53">
        <v>31.10241504238225</v>
      </c>
      <c r="S550" s="53">
        <v>18.39770190898971</v>
      </c>
      <c r="T550" s="53">
        <v>25.93813551491833</v>
      </c>
      <c r="U550" s="53">
        <v>6.584991793307427</v>
      </c>
      <c r="V550" s="54">
        <v>137.56466735230265</v>
      </c>
      <c r="W550" s="55">
        <v>194.3269724220703</v>
      </c>
      <c r="X550" s="56">
        <v>19.31174680471692</v>
      </c>
      <c r="Y550" s="55">
        <v>216.35978290719373</v>
      </c>
    </row>
    <row r="551" spans="1:25" ht="15">
      <c r="A551" s="45">
        <v>2016</v>
      </c>
      <c r="B551" s="37">
        <v>5</v>
      </c>
      <c r="C551" s="37" t="s">
        <v>71</v>
      </c>
      <c r="D551" s="37" t="s">
        <v>84</v>
      </c>
      <c r="E551" s="37" t="s">
        <v>234</v>
      </c>
      <c r="F551" s="37" t="s">
        <v>73</v>
      </c>
      <c r="G551" s="38" t="s">
        <v>86</v>
      </c>
      <c r="H551" s="52">
        <v>12.03996373506296</v>
      </c>
      <c r="I551" s="53">
        <v>0</v>
      </c>
      <c r="J551" s="54">
        <v>12.03996373506296</v>
      </c>
      <c r="K551" s="52">
        <v>1.17547396675741</v>
      </c>
      <c r="L551" s="53">
        <v>4.253245767346719</v>
      </c>
      <c r="M551" s="54">
        <v>5.42871973410413</v>
      </c>
      <c r="N551" s="52">
        <v>1.6972417975223886</v>
      </c>
      <c r="O551" s="53">
        <v>6.850265588801651</v>
      </c>
      <c r="P551" s="53">
        <v>2.7125606275005856</v>
      </c>
      <c r="Q551" s="53">
        <v>1.5760665289694464</v>
      </c>
      <c r="R551" s="53">
        <v>10.051985713987582</v>
      </c>
      <c r="S551" s="53">
        <v>5.4100618132829945</v>
      </c>
      <c r="T551" s="53">
        <v>11.768350065261206</v>
      </c>
      <c r="U551" s="53">
        <v>3.386525614247487</v>
      </c>
      <c r="V551" s="54">
        <v>43.45305774957335</v>
      </c>
      <c r="W551" s="55">
        <v>60.921741218740436</v>
      </c>
      <c r="X551" s="56">
        <v>6.063216682926503</v>
      </c>
      <c r="Y551" s="55">
        <v>67.92943249608261</v>
      </c>
    </row>
    <row r="552" spans="1:25" ht="15">
      <c r="A552" s="45">
        <v>2016</v>
      </c>
      <c r="B552" s="37">
        <v>5</v>
      </c>
      <c r="C552" s="37" t="s">
        <v>71</v>
      </c>
      <c r="D552" s="37" t="s">
        <v>75</v>
      </c>
      <c r="E552" s="37" t="s">
        <v>235</v>
      </c>
      <c r="F552" s="37" t="s">
        <v>73</v>
      </c>
      <c r="G552" s="38" t="s">
        <v>87</v>
      </c>
      <c r="H552" s="52">
        <v>3.2545395062998836</v>
      </c>
      <c r="I552" s="53">
        <v>0</v>
      </c>
      <c r="J552" s="54">
        <v>3.2545395062998836</v>
      </c>
      <c r="K552" s="52">
        <v>1.1847505060804044</v>
      </c>
      <c r="L552" s="53">
        <v>1.6185347513119102</v>
      </c>
      <c r="M552" s="54">
        <v>2.8032852573923144</v>
      </c>
      <c r="N552" s="52">
        <v>0.920019679934453</v>
      </c>
      <c r="O552" s="53">
        <v>2.528067412744811</v>
      </c>
      <c r="P552" s="53">
        <v>0.4546717739255917</v>
      </c>
      <c r="Q552" s="53">
        <v>0.4185118870529431</v>
      </c>
      <c r="R552" s="53">
        <v>1.9605969472031433</v>
      </c>
      <c r="S552" s="53">
        <v>2.776902470462045</v>
      </c>
      <c r="T552" s="53">
        <v>13.807711532117505</v>
      </c>
      <c r="U552" s="53">
        <v>0.5496532012598323</v>
      </c>
      <c r="V552" s="54">
        <v>23.416134904700325</v>
      </c>
      <c r="W552" s="55">
        <v>29.473959668392524</v>
      </c>
      <c r="X552" s="56">
        <v>2.914889840193688</v>
      </c>
      <c r="Y552" s="55">
        <v>32.65690601027117</v>
      </c>
    </row>
    <row r="553" spans="1:25" ht="15">
      <c r="A553" s="45">
        <v>2016</v>
      </c>
      <c r="B553" s="37">
        <v>5</v>
      </c>
      <c r="C553" s="37" t="s">
        <v>71</v>
      </c>
      <c r="D553" s="37" t="s">
        <v>75</v>
      </c>
      <c r="E553" s="37" t="s">
        <v>236</v>
      </c>
      <c r="F553" s="37" t="s">
        <v>73</v>
      </c>
      <c r="G553" s="38" t="s">
        <v>88</v>
      </c>
      <c r="H553" s="52">
        <v>83.63417914669934</v>
      </c>
      <c r="I553" s="53">
        <v>0.858062944490545</v>
      </c>
      <c r="J553" s="54">
        <v>84.49224209118988</v>
      </c>
      <c r="K553" s="52">
        <v>345.17774485454777</v>
      </c>
      <c r="L553" s="53">
        <v>100.38217609046914</v>
      </c>
      <c r="M553" s="54">
        <v>445.5599209450169</v>
      </c>
      <c r="N553" s="52">
        <v>14.600963887753515</v>
      </c>
      <c r="O553" s="53">
        <v>51.83684796121305</v>
      </c>
      <c r="P553" s="53">
        <v>6.8028841245486165</v>
      </c>
      <c r="Q553" s="53">
        <v>8.665818413172124</v>
      </c>
      <c r="R553" s="53">
        <v>24.1271978805751</v>
      </c>
      <c r="S553" s="53">
        <v>45.19300185663722</v>
      </c>
      <c r="T553" s="53">
        <v>35.75668622236698</v>
      </c>
      <c r="U553" s="53">
        <v>5.471596447242155</v>
      </c>
      <c r="V553" s="54">
        <v>192.45499679350874</v>
      </c>
      <c r="W553" s="55">
        <v>722.5071598297155</v>
      </c>
      <c r="X553" s="56">
        <v>70.4879039616229</v>
      </c>
      <c r="Y553" s="55">
        <v>789.731408718432</v>
      </c>
    </row>
    <row r="554" spans="1:25" ht="15">
      <c r="A554" s="45">
        <v>2016</v>
      </c>
      <c r="B554" s="37">
        <v>5</v>
      </c>
      <c r="C554" s="37" t="s">
        <v>71</v>
      </c>
      <c r="D554" s="37" t="s">
        <v>75</v>
      </c>
      <c r="E554" s="37" t="s">
        <v>237</v>
      </c>
      <c r="F554" s="37" t="s">
        <v>73</v>
      </c>
      <c r="G554" s="38" t="s">
        <v>89</v>
      </c>
      <c r="H554" s="52">
        <v>228.85391976665807</v>
      </c>
      <c r="I554" s="53">
        <v>4.1271769554664814</v>
      </c>
      <c r="J554" s="54">
        <v>232.98109672212456</v>
      </c>
      <c r="K554" s="52">
        <v>117.1729092953929</v>
      </c>
      <c r="L554" s="53">
        <v>36.24167802206395</v>
      </c>
      <c r="M554" s="54">
        <v>153.41458731745684</v>
      </c>
      <c r="N554" s="52">
        <v>22.707908333554723</v>
      </c>
      <c r="O554" s="53">
        <v>80.41001365267616</v>
      </c>
      <c r="P554" s="53">
        <v>11.352856468489971</v>
      </c>
      <c r="Q554" s="53">
        <v>10.737062756554232</v>
      </c>
      <c r="R554" s="53">
        <v>35.711337126380414</v>
      </c>
      <c r="S554" s="53">
        <v>46.92224032606807</v>
      </c>
      <c r="T554" s="53">
        <v>89.64717975181152</v>
      </c>
      <c r="U554" s="53">
        <v>9.371394302866346</v>
      </c>
      <c r="V554" s="54">
        <v>306.8599927184015</v>
      </c>
      <c r="W554" s="55">
        <v>693.2556767579829</v>
      </c>
      <c r="X554" s="56">
        <v>69.86473696471427</v>
      </c>
      <c r="Y554" s="55">
        <v>782.7427897015674</v>
      </c>
    </row>
    <row r="555" spans="1:25" ht="15">
      <c r="A555" s="45">
        <v>2016</v>
      </c>
      <c r="B555" s="37">
        <v>5</v>
      </c>
      <c r="C555" s="37" t="s">
        <v>71</v>
      </c>
      <c r="D555" s="37" t="s">
        <v>84</v>
      </c>
      <c r="E555" s="37" t="s">
        <v>238</v>
      </c>
      <c r="F555" s="37" t="s">
        <v>73</v>
      </c>
      <c r="G555" s="38" t="s">
        <v>90</v>
      </c>
      <c r="H555" s="52">
        <v>7.868136667910985</v>
      </c>
      <c r="I555" s="53">
        <v>0</v>
      </c>
      <c r="J555" s="54">
        <v>7.868136667910985</v>
      </c>
      <c r="K555" s="52">
        <v>4.816665788877404</v>
      </c>
      <c r="L555" s="53">
        <v>0.46303788001220125</v>
      </c>
      <c r="M555" s="54">
        <v>5.279703668889605</v>
      </c>
      <c r="N555" s="52">
        <v>7.6264341657363595</v>
      </c>
      <c r="O555" s="53">
        <v>6.938392472854643</v>
      </c>
      <c r="P555" s="53">
        <v>1.2860979789425286</v>
      </c>
      <c r="Q555" s="53">
        <v>0.7963260912212994</v>
      </c>
      <c r="R555" s="53">
        <v>3.751140279681587</v>
      </c>
      <c r="S555" s="53">
        <v>4.912840984869459</v>
      </c>
      <c r="T555" s="53">
        <v>17.375424775851336</v>
      </c>
      <c r="U555" s="53">
        <v>1.2256608362593777</v>
      </c>
      <c r="V555" s="54">
        <v>43.91231758541659</v>
      </c>
      <c r="W555" s="55">
        <v>57.06015792221717</v>
      </c>
      <c r="X555" s="56">
        <v>5.680337411324796</v>
      </c>
      <c r="Y555" s="55">
        <v>63.63962277506443</v>
      </c>
    </row>
    <row r="556" spans="1:25" ht="15">
      <c r="A556" s="45">
        <v>2016</v>
      </c>
      <c r="B556" s="37">
        <v>5</v>
      </c>
      <c r="C556" s="37" t="s">
        <v>71</v>
      </c>
      <c r="D556" s="37" t="s">
        <v>72</v>
      </c>
      <c r="E556" s="37" t="s">
        <v>239</v>
      </c>
      <c r="F556" s="37" t="s">
        <v>73</v>
      </c>
      <c r="G556" s="38" t="s">
        <v>91</v>
      </c>
      <c r="H556" s="52">
        <v>10.689322888082728</v>
      </c>
      <c r="I556" s="53">
        <v>4.135334596286691</v>
      </c>
      <c r="J556" s="54">
        <v>14.82465748436942</v>
      </c>
      <c r="K556" s="52">
        <v>3.701441820579058</v>
      </c>
      <c r="L556" s="53">
        <v>5.695062980373711</v>
      </c>
      <c r="M556" s="54">
        <v>9.39650480095277</v>
      </c>
      <c r="N556" s="52">
        <v>2.856572123889198</v>
      </c>
      <c r="O556" s="53">
        <v>20.260563585971664</v>
      </c>
      <c r="P556" s="53">
        <v>2.009155557472048</v>
      </c>
      <c r="Q556" s="53">
        <v>1.747241739380539</v>
      </c>
      <c r="R556" s="53">
        <v>6.762268890018989</v>
      </c>
      <c r="S556" s="53">
        <v>9.795763619381336</v>
      </c>
      <c r="T556" s="53">
        <v>39.222232027809724</v>
      </c>
      <c r="U556" s="53">
        <v>1.8289689415481964</v>
      </c>
      <c r="V556" s="54">
        <v>84.4827664854717</v>
      </c>
      <c r="W556" s="55">
        <v>108.7039287707939</v>
      </c>
      <c r="X556" s="56">
        <v>10.790195987329433</v>
      </c>
      <c r="Y556" s="55">
        <v>120.88783451701295</v>
      </c>
    </row>
    <row r="557" spans="1:25" ht="15">
      <c r="A557" s="45">
        <v>2016</v>
      </c>
      <c r="B557" s="37">
        <v>5</v>
      </c>
      <c r="C557" s="37" t="s">
        <v>71</v>
      </c>
      <c r="D557" s="37" t="s">
        <v>72</v>
      </c>
      <c r="E557" s="37" t="s">
        <v>240</v>
      </c>
      <c r="F557" s="37" t="s">
        <v>73</v>
      </c>
      <c r="G557" s="38" t="s">
        <v>92</v>
      </c>
      <c r="H557" s="52">
        <v>41.14359978914575</v>
      </c>
      <c r="I557" s="53">
        <v>0.49497733457926096</v>
      </c>
      <c r="J557" s="54">
        <v>41.638577123725014</v>
      </c>
      <c r="K557" s="52">
        <v>74.25473605834273</v>
      </c>
      <c r="L557" s="53">
        <v>40.23451443853331</v>
      </c>
      <c r="M557" s="54">
        <v>114.48925049687604</v>
      </c>
      <c r="N557" s="52">
        <v>21.64799330448472</v>
      </c>
      <c r="O557" s="53">
        <v>115.12005194153217</v>
      </c>
      <c r="P557" s="53">
        <v>14.349807935145748</v>
      </c>
      <c r="Q557" s="53">
        <v>16.6577840284346</v>
      </c>
      <c r="R557" s="53">
        <v>50.68541095137442</v>
      </c>
      <c r="S557" s="53">
        <v>41.30692990186928</v>
      </c>
      <c r="T557" s="53">
        <v>32.15730143852002</v>
      </c>
      <c r="U557" s="53">
        <v>13.635933247577194</v>
      </c>
      <c r="V557" s="54">
        <v>305.56121274893815</v>
      </c>
      <c r="W557" s="55">
        <v>461.68904036953916</v>
      </c>
      <c r="X557" s="56">
        <v>45.566240807274454</v>
      </c>
      <c r="Y557" s="55">
        <v>510.503805964249</v>
      </c>
    </row>
    <row r="558" spans="1:25" ht="15">
      <c r="A558" s="45">
        <v>2016</v>
      </c>
      <c r="B558" s="37">
        <v>5</v>
      </c>
      <c r="C558" s="37" t="s">
        <v>93</v>
      </c>
      <c r="D558" s="37" t="s">
        <v>94</v>
      </c>
      <c r="E558" s="37" t="s">
        <v>241</v>
      </c>
      <c r="F558" s="37" t="s">
        <v>95</v>
      </c>
      <c r="G558" s="38" t="s">
        <v>96</v>
      </c>
      <c r="H558" s="52">
        <v>3.62892741266122</v>
      </c>
      <c r="I558" s="53">
        <v>0</v>
      </c>
      <c r="J558" s="54">
        <v>3.62892741266122</v>
      </c>
      <c r="K558" s="52">
        <v>0.4491929379532223</v>
      </c>
      <c r="L558" s="53">
        <v>1.2904973874698769</v>
      </c>
      <c r="M558" s="54">
        <v>1.739690325423099</v>
      </c>
      <c r="N558" s="52">
        <v>1.6035394692509743</v>
      </c>
      <c r="O558" s="53">
        <v>0.9691842303483925</v>
      </c>
      <c r="P558" s="53">
        <v>0.23236268252073553</v>
      </c>
      <c r="Q558" s="53">
        <v>0.21065804915339195</v>
      </c>
      <c r="R558" s="53">
        <v>1.5632589335667963</v>
      </c>
      <c r="S558" s="53">
        <v>1.4608896490274048</v>
      </c>
      <c r="T558" s="53">
        <v>6.9621769116707695</v>
      </c>
      <c r="U558" s="53">
        <v>0.2611225381861372</v>
      </c>
      <c r="V558" s="54">
        <v>13.263192463724602</v>
      </c>
      <c r="W558" s="55">
        <v>18.63181020180892</v>
      </c>
      <c r="X558" s="56">
        <v>1.8595727008373186</v>
      </c>
      <c r="Y558" s="55">
        <v>20.833779436610424</v>
      </c>
    </row>
    <row r="559" spans="1:25" ht="15">
      <c r="A559" s="45">
        <v>2016</v>
      </c>
      <c r="B559" s="37">
        <v>5</v>
      </c>
      <c r="C559" s="37" t="s">
        <v>93</v>
      </c>
      <c r="D559" s="37" t="s">
        <v>97</v>
      </c>
      <c r="E559" s="37" t="s">
        <v>242</v>
      </c>
      <c r="F559" s="37" t="s">
        <v>95</v>
      </c>
      <c r="G559" s="38" t="s">
        <v>98</v>
      </c>
      <c r="H559" s="52">
        <v>21.42530317887023</v>
      </c>
      <c r="I559" s="53">
        <v>0</v>
      </c>
      <c r="J559" s="54">
        <v>21.42530317887023</v>
      </c>
      <c r="K559" s="52">
        <v>0.9175010812278858</v>
      </c>
      <c r="L559" s="53">
        <v>5.286947820040649</v>
      </c>
      <c r="M559" s="54">
        <v>6.204448901268535</v>
      </c>
      <c r="N559" s="52">
        <v>11.763205447033094</v>
      </c>
      <c r="O559" s="53">
        <v>3.733794996627572</v>
      </c>
      <c r="P559" s="53">
        <v>1.1012691638099765</v>
      </c>
      <c r="Q559" s="53">
        <v>1.2261100263525462</v>
      </c>
      <c r="R559" s="53">
        <v>5.9705537953671355</v>
      </c>
      <c r="S559" s="53">
        <v>4.1749340752645345</v>
      </c>
      <c r="T559" s="53">
        <v>6.523997936684158</v>
      </c>
      <c r="U559" s="53">
        <v>1.1551058388645898</v>
      </c>
      <c r="V559" s="54">
        <v>35.648971280003614</v>
      </c>
      <c r="W559" s="55">
        <v>63.27872336014238</v>
      </c>
      <c r="X559" s="56">
        <v>6.419956969028671</v>
      </c>
      <c r="Y559" s="55">
        <v>71.92676234178248</v>
      </c>
    </row>
    <row r="560" spans="1:25" ht="15">
      <c r="A560" s="45">
        <v>2016</v>
      </c>
      <c r="B560" s="37">
        <v>5</v>
      </c>
      <c r="C560" s="37" t="s">
        <v>93</v>
      </c>
      <c r="D560" s="37" t="s">
        <v>97</v>
      </c>
      <c r="E560" s="37" t="s">
        <v>243</v>
      </c>
      <c r="F560" s="37" t="s">
        <v>95</v>
      </c>
      <c r="G560" s="38" t="s">
        <v>99</v>
      </c>
      <c r="H560" s="52">
        <v>10.134309609205953</v>
      </c>
      <c r="I560" s="53">
        <v>0</v>
      </c>
      <c r="J560" s="54">
        <v>10.134309609205953</v>
      </c>
      <c r="K560" s="52">
        <v>1.244702219091003</v>
      </c>
      <c r="L560" s="53">
        <v>3.2857694915537565</v>
      </c>
      <c r="M560" s="54">
        <v>4.530471710644759</v>
      </c>
      <c r="N560" s="52">
        <v>1.3011549723819034</v>
      </c>
      <c r="O560" s="53">
        <v>4.224138046727096</v>
      </c>
      <c r="P560" s="53">
        <v>1.5664692938607494</v>
      </c>
      <c r="Q560" s="53">
        <v>2.0529544656009824</v>
      </c>
      <c r="R560" s="53">
        <v>8.395701853725797</v>
      </c>
      <c r="S560" s="53">
        <v>4.6205506645894365</v>
      </c>
      <c r="T560" s="53">
        <v>12.777799399271219</v>
      </c>
      <c r="U560" s="53">
        <v>1.8430983531628888</v>
      </c>
      <c r="V560" s="54">
        <v>36.78186704932007</v>
      </c>
      <c r="W560" s="55">
        <v>51.44664836917079</v>
      </c>
      <c r="X560" s="56">
        <v>5.1102924940600865</v>
      </c>
      <c r="Y560" s="55">
        <v>57.25331366025587</v>
      </c>
    </row>
    <row r="561" spans="1:25" ht="15">
      <c r="A561" s="45">
        <v>2016</v>
      </c>
      <c r="B561" s="37">
        <v>5</v>
      </c>
      <c r="C561" s="37" t="s">
        <v>93</v>
      </c>
      <c r="D561" s="37" t="s">
        <v>97</v>
      </c>
      <c r="E561" s="37" t="s">
        <v>244</v>
      </c>
      <c r="F561" s="37" t="s">
        <v>95</v>
      </c>
      <c r="G561" s="38" t="s">
        <v>100</v>
      </c>
      <c r="H561" s="52">
        <v>7.451784107374277</v>
      </c>
      <c r="I561" s="53">
        <v>32.279452392865004</v>
      </c>
      <c r="J561" s="54">
        <v>39.731236500239284</v>
      </c>
      <c r="K561" s="52">
        <v>2.1151069005614684</v>
      </c>
      <c r="L561" s="53">
        <v>3.0486013131110092</v>
      </c>
      <c r="M561" s="54">
        <v>5.163708213672478</v>
      </c>
      <c r="N561" s="52">
        <v>1.2260969024847004</v>
      </c>
      <c r="O561" s="53">
        <v>6.438585719099547</v>
      </c>
      <c r="P561" s="53">
        <v>2.1033430811387617</v>
      </c>
      <c r="Q561" s="53">
        <v>1.9395389694687915</v>
      </c>
      <c r="R561" s="53">
        <v>8.52435505766038</v>
      </c>
      <c r="S561" s="53">
        <v>8.525098629442208</v>
      </c>
      <c r="T561" s="53">
        <v>13.224608481385271</v>
      </c>
      <c r="U561" s="53">
        <v>2.9388515366604673</v>
      </c>
      <c r="V561" s="54">
        <v>44.920478377340125</v>
      </c>
      <c r="W561" s="55">
        <v>89.81542309125189</v>
      </c>
      <c r="X561" s="56">
        <v>8.928907787205539</v>
      </c>
      <c r="Y561" s="55">
        <v>100.03639615658749</v>
      </c>
    </row>
    <row r="562" spans="1:25" ht="15">
      <c r="A562" s="45">
        <v>2016</v>
      </c>
      <c r="B562" s="37">
        <v>5</v>
      </c>
      <c r="C562" s="37" t="s">
        <v>93</v>
      </c>
      <c r="D562" s="37" t="s">
        <v>97</v>
      </c>
      <c r="E562" s="37" t="s">
        <v>245</v>
      </c>
      <c r="F562" s="37" t="s">
        <v>95</v>
      </c>
      <c r="G562" s="38" t="s">
        <v>101</v>
      </c>
      <c r="H562" s="52">
        <v>19.720637400501346</v>
      </c>
      <c r="I562" s="53">
        <v>1.2106406518383028</v>
      </c>
      <c r="J562" s="54">
        <v>20.93127805233965</v>
      </c>
      <c r="K562" s="52">
        <v>2.969185347703519</v>
      </c>
      <c r="L562" s="53">
        <v>3.5356600064901262</v>
      </c>
      <c r="M562" s="54">
        <v>6.504845354193645</v>
      </c>
      <c r="N562" s="52">
        <v>3.033775424417948</v>
      </c>
      <c r="O562" s="53">
        <v>5.384027433674245</v>
      </c>
      <c r="P562" s="53">
        <v>1.435165923176246</v>
      </c>
      <c r="Q562" s="53">
        <v>1.4755147759119605</v>
      </c>
      <c r="R562" s="53">
        <v>6.08930649810552</v>
      </c>
      <c r="S562" s="53">
        <v>5.695168179430351</v>
      </c>
      <c r="T562" s="53">
        <v>21.294674651804353</v>
      </c>
      <c r="U562" s="53">
        <v>1.337176148109243</v>
      </c>
      <c r="V562" s="54">
        <v>45.74480903462987</v>
      </c>
      <c r="W562" s="55">
        <v>73.18093244116316</v>
      </c>
      <c r="X562" s="56">
        <v>7.346150322935738</v>
      </c>
      <c r="Y562" s="55">
        <v>82.30321184787478</v>
      </c>
    </row>
    <row r="563" spans="1:25" ht="15">
      <c r="A563" s="45">
        <v>2016</v>
      </c>
      <c r="B563" s="37">
        <v>5</v>
      </c>
      <c r="C563" s="37" t="s">
        <v>93</v>
      </c>
      <c r="D563" s="37" t="s">
        <v>94</v>
      </c>
      <c r="E563" s="37" t="s">
        <v>246</v>
      </c>
      <c r="F563" s="37" t="s">
        <v>95</v>
      </c>
      <c r="G563" s="38" t="s">
        <v>102</v>
      </c>
      <c r="H563" s="52">
        <v>19.27776583268333</v>
      </c>
      <c r="I563" s="53">
        <v>14.758691819443737</v>
      </c>
      <c r="J563" s="54">
        <v>34.03645765212707</v>
      </c>
      <c r="K563" s="52">
        <v>1.8895259560421598</v>
      </c>
      <c r="L563" s="53">
        <v>8.864618485581587</v>
      </c>
      <c r="M563" s="54">
        <v>10.754144441623747</v>
      </c>
      <c r="N563" s="52">
        <v>1.447214529065967</v>
      </c>
      <c r="O563" s="53">
        <v>22.058933659539893</v>
      </c>
      <c r="P563" s="53">
        <v>4.012306214758123</v>
      </c>
      <c r="Q563" s="53">
        <v>3.3599884074226267</v>
      </c>
      <c r="R563" s="53">
        <v>15.278691518173112</v>
      </c>
      <c r="S563" s="53">
        <v>12.356567316347968</v>
      </c>
      <c r="T563" s="53">
        <v>27.30534724360329</v>
      </c>
      <c r="U563" s="53">
        <v>3.412416417495385</v>
      </c>
      <c r="V563" s="54">
        <v>89.23146530640636</v>
      </c>
      <c r="W563" s="55">
        <v>134.0220674001572</v>
      </c>
      <c r="X563" s="56">
        <v>13.352657755176407</v>
      </c>
      <c r="Y563" s="55">
        <v>149.5972576499643</v>
      </c>
    </row>
    <row r="564" spans="1:25" ht="15">
      <c r="A564" s="45">
        <v>2016</v>
      </c>
      <c r="B564" s="37">
        <v>5</v>
      </c>
      <c r="C564" s="37" t="s">
        <v>93</v>
      </c>
      <c r="D564" s="37" t="s">
        <v>94</v>
      </c>
      <c r="E564" s="37" t="s">
        <v>247</v>
      </c>
      <c r="F564" s="37" t="s">
        <v>95</v>
      </c>
      <c r="G564" s="38" t="s">
        <v>103</v>
      </c>
      <c r="H564" s="52">
        <v>61.353788247021974</v>
      </c>
      <c r="I564" s="53">
        <v>0.6684662879634212</v>
      </c>
      <c r="J564" s="54">
        <v>62.02225453498539</v>
      </c>
      <c r="K564" s="52">
        <v>5.559006270102507</v>
      </c>
      <c r="L564" s="53">
        <v>13.265472847122979</v>
      </c>
      <c r="M564" s="54">
        <v>18.824479117225486</v>
      </c>
      <c r="N564" s="52">
        <v>9.713945850555778</v>
      </c>
      <c r="O564" s="53">
        <v>35.28917368612377</v>
      </c>
      <c r="P564" s="53">
        <v>6.556244197981301</v>
      </c>
      <c r="Q564" s="53">
        <v>6.14708851619333</v>
      </c>
      <c r="R564" s="53">
        <v>21.051225622594167</v>
      </c>
      <c r="S564" s="53">
        <v>15.657793984009812</v>
      </c>
      <c r="T564" s="53">
        <v>24.57372162000208</v>
      </c>
      <c r="U564" s="53">
        <v>5.814152859600683</v>
      </c>
      <c r="V564" s="54">
        <v>124.80334633706092</v>
      </c>
      <c r="W564" s="55">
        <v>205.6500799892718</v>
      </c>
      <c r="X564" s="56">
        <v>20.749002038249788</v>
      </c>
      <c r="Y564" s="55">
        <v>232.46341127766607</v>
      </c>
    </row>
    <row r="565" spans="1:25" ht="15">
      <c r="A565" s="45">
        <v>2016</v>
      </c>
      <c r="B565" s="37">
        <v>5</v>
      </c>
      <c r="C565" s="37" t="s">
        <v>93</v>
      </c>
      <c r="D565" s="37" t="s">
        <v>97</v>
      </c>
      <c r="E565" s="37" t="s">
        <v>248</v>
      </c>
      <c r="F565" s="37" t="s">
        <v>95</v>
      </c>
      <c r="G565" s="38" t="s">
        <v>104</v>
      </c>
      <c r="H565" s="52">
        <v>53.64772335828667</v>
      </c>
      <c r="I565" s="53">
        <v>0</v>
      </c>
      <c r="J565" s="54">
        <v>53.64772335828667</v>
      </c>
      <c r="K565" s="52">
        <v>7.3483900201625</v>
      </c>
      <c r="L565" s="53">
        <v>6.4278881685301075</v>
      </c>
      <c r="M565" s="54">
        <v>13.776278188692608</v>
      </c>
      <c r="N565" s="52">
        <v>3.6153475010924563</v>
      </c>
      <c r="O565" s="53">
        <v>9.835153824363307</v>
      </c>
      <c r="P565" s="53">
        <v>2.942330289013616</v>
      </c>
      <c r="Q565" s="53">
        <v>2.3712521438198113</v>
      </c>
      <c r="R565" s="53">
        <v>14.548659013526072</v>
      </c>
      <c r="S565" s="53">
        <v>9.53120373256655</v>
      </c>
      <c r="T565" s="53">
        <v>26.04585500100962</v>
      </c>
      <c r="U565" s="53">
        <v>4.042878574124525</v>
      </c>
      <c r="V565" s="54">
        <v>72.93268007951596</v>
      </c>
      <c r="W565" s="55">
        <v>140.35668162649523</v>
      </c>
      <c r="X565" s="56">
        <v>14.217178847520549</v>
      </c>
      <c r="Y565" s="55">
        <v>159.28426961723105</v>
      </c>
    </row>
    <row r="566" spans="1:25" ht="15">
      <c r="A566" s="45">
        <v>2016</v>
      </c>
      <c r="B566" s="37">
        <v>5</v>
      </c>
      <c r="C566" s="37" t="s">
        <v>93</v>
      </c>
      <c r="D566" s="37" t="s">
        <v>94</v>
      </c>
      <c r="E566" s="37" t="s">
        <v>249</v>
      </c>
      <c r="F566" s="37" t="s">
        <v>95</v>
      </c>
      <c r="G566" s="38" t="s">
        <v>105</v>
      </c>
      <c r="H566" s="52">
        <v>26.600636287326804</v>
      </c>
      <c r="I566" s="53">
        <v>5.572730365414348</v>
      </c>
      <c r="J566" s="54">
        <v>32.17336665274115</v>
      </c>
      <c r="K566" s="52">
        <v>1.1949744490352423</v>
      </c>
      <c r="L566" s="53">
        <v>14.686309168205186</v>
      </c>
      <c r="M566" s="54">
        <v>15.88128361724043</v>
      </c>
      <c r="N566" s="52">
        <v>3.042881354086777</v>
      </c>
      <c r="O566" s="53">
        <v>21.892053761084185</v>
      </c>
      <c r="P566" s="53">
        <v>4.914384614714527</v>
      </c>
      <c r="Q566" s="53">
        <v>5.525552177647099</v>
      </c>
      <c r="R566" s="53">
        <v>21.5791633314825</v>
      </c>
      <c r="S566" s="53">
        <v>13.378212948783656</v>
      </c>
      <c r="T566" s="53">
        <v>38.5412684250653</v>
      </c>
      <c r="U566" s="53">
        <v>5.461403219310042</v>
      </c>
      <c r="V566" s="54">
        <v>114.33491983217408</v>
      </c>
      <c r="W566" s="55">
        <v>162.38957010215566</v>
      </c>
      <c r="X566" s="56">
        <v>16.14063440428472</v>
      </c>
      <c r="Y566" s="55">
        <v>180.83215734565457</v>
      </c>
    </row>
    <row r="567" spans="1:25" ht="15">
      <c r="A567" s="45">
        <v>2016</v>
      </c>
      <c r="B567" s="37">
        <v>5</v>
      </c>
      <c r="C567" s="37" t="s">
        <v>93</v>
      </c>
      <c r="D567" s="37" t="s">
        <v>97</v>
      </c>
      <c r="E567" s="37" t="s">
        <v>250</v>
      </c>
      <c r="F567" s="37" t="s">
        <v>95</v>
      </c>
      <c r="G567" s="38" t="s">
        <v>106</v>
      </c>
      <c r="H567" s="52">
        <v>6.641392213337252</v>
      </c>
      <c r="I567" s="53">
        <v>0</v>
      </c>
      <c r="J567" s="54">
        <v>6.641392213337252</v>
      </c>
      <c r="K567" s="52">
        <v>0.435393230251017</v>
      </c>
      <c r="L567" s="53">
        <v>2.944749325029835</v>
      </c>
      <c r="M567" s="54">
        <v>3.3801425552808517</v>
      </c>
      <c r="N567" s="52">
        <v>6.993104100527229</v>
      </c>
      <c r="O567" s="53">
        <v>5.745189623038204</v>
      </c>
      <c r="P567" s="53">
        <v>0.7475874103254445</v>
      </c>
      <c r="Q567" s="53">
        <v>0.5884954913600267</v>
      </c>
      <c r="R567" s="53">
        <v>3.4494307296498623</v>
      </c>
      <c r="S567" s="53">
        <v>2.8546386368688688</v>
      </c>
      <c r="T567" s="53">
        <v>7.33548941023212</v>
      </c>
      <c r="U567" s="53">
        <v>0.8312808681806368</v>
      </c>
      <c r="V567" s="54">
        <v>28.545216270182397</v>
      </c>
      <c r="W567" s="55">
        <v>38.566751038800504</v>
      </c>
      <c r="X567" s="56">
        <v>3.865834998876741</v>
      </c>
      <c r="Y567" s="55">
        <v>43.310929722046644</v>
      </c>
    </row>
    <row r="568" spans="1:25" ht="15">
      <c r="A568" s="45">
        <v>2016</v>
      </c>
      <c r="B568" s="37">
        <v>5</v>
      </c>
      <c r="C568" s="37" t="s">
        <v>93</v>
      </c>
      <c r="D568" s="37" t="s">
        <v>97</v>
      </c>
      <c r="E568" s="37" t="s">
        <v>251</v>
      </c>
      <c r="F568" s="37" t="s">
        <v>95</v>
      </c>
      <c r="G568" s="38" t="s">
        <v>107</v>
      </c>
      <c r="H568" s="52">
        <v>10.940041261842035</v>
      </c>
      <c r="I568" s="53">
        <v>0.23678136636327746</v>
      </c>
      <c r="J568" s="54">
        <v>11.176822628205313</v>
      </c>
      <c r="K568" s="52">
        <v>1.2606128594059636</v>
      </c>
      <c r="L568" s="53">
        <v>3.034074142732278</v>
      </c>
      <c r="M568" s="54">
        <v>4.294687002138241</v>
      </c>
      <c r="N568" s="52">
        <v>1.0763838596468003</v>
      </c>
      <c r="O568" s="53">
        <v>3.0915634809736567</v>
      </c>
      <c r="P568" s="53">
        <v>1.2041003621733326</v>
      </c>
      <c r="Q568" s="53">
        <v>1.1020156549179876</v>
      </c>
      <c r="R568" s="53">
        <v>7.243123947789634</v>
      </c>
      <c r="S568" s="53">
        <v>3.9083522934439245</v>
      </c>
      <c r="T568" s="53">
        <v>13.375077129044966</v>
      </c>
      <c r="U568" s="53">
        <v>1.5161953420671177</v>
      </c>
      <c r="V568" s="54">
        <v>32.516812070057426</v>
      </c>
      <c r="W568" s="55">
        <v>47.98832170040098</v>
      </c>
      <c r="X568" s="56">
        <v>4.786151957757806</v>
      </c>
      <c r="Y568" s="55">
        <v>53.62190477289272</v>
      </c>
    </row>
    <row r="569" spans="1:25" ht="15">
      <c r="A569" s="45">
        <v>2016</v>
      </c>
      <c r="B569" s="37">
        <v>5</v>
      </c>
      <c r="C569" s="37" t="s">
        <v>93</v>
      </c>
      <c r="D569" s="37" t="s">
        <v>97</v>
      </c>
      <c r="E569" s="37" t="s">
        <v>252</v>
      </c>
      <c r="F569" s="37" t="s">
        <v>95</v>
      </c>
      <c r="G569" s="38" t="s">
        <v>108</v>
      </c>
      <c r="H569" s="52">
        <v>16.63332429669002</v>
      </c>
      <c r="I569" s="53">
        <v>0.7082732488020071</v>
      </c>
      <c r="J569" s="54">
        <v>17.34159754549203</v>
      </c>
      <c r="K569" s="52">
        <v>0.5001812080111556</v>
      </c>
      <c r="L569" s="53">
        <v>6.614594949759252</v>
      </c>
      <c r="M569" s="54">
        <v>7.114776157770407</v>
      </c>
      <c r="N569" s="52">
        <v>1.7095028418799807</v>
      </c>
      <c r="O569" s="53">
        <v>8.182995559462148</v>
      </c>
      <c r="P569" s="53">
        <v>2.85090343857364</v>
      </c>
      <c r="Q569" s="53">
        <v>7.461485291901031</v>
      </c>
      <c r="R569" s="53">
        <v>14.30402038594212</v>
      </c>
      <c r="S569" s="53">
        <v>6.865950209548299</v>
      </c>
      <c r="T569" s="53">
        <v>10.745190654340401</v>
      </c>
      <c r="U569" s="53">
        <v>2.8266952564166314</v>
      </c>
      <c r="V569" s="54">
        <v>54.946743638064255</v>
      </c>
      <c r="W569" s="55">
        <v>79.40311734132669</v>
      </c>
      <c r="X569" s="56">
        <v>7.8668384521125665</v>
      </c>
      <c r="Y569" s="55">
        <v>88.13647567016005</v>
      </c>
    </row>
    <row r="570" spans="1:25" ht="15">
      <c r="A570" s="45">
        <v>2016</v>
      </c>
      <c r="B570" s="37">
        <v>5</v>
      </c>
      <c r="C570" s="37" t="s">
        <v>93</v>
      </c>
      <c r="D570" s="37" t="s">
        <v>97</v>
      </c>
      <c r="E570" s="37" t="s">
        <v>253</v>
      </c>
      <c r="F570" s="37" t="s">
        <v>95</v>
      </c>
      <c r="G570" s="38" t="s">
        <v>109</v>
      </c>
      <c r="H570" s="52">
        <v>4.439224157006624</v>
      </c>
      <c r="I570" s="53">
        <v>0.05241790622964708</v>
      </c>
      <c r="J570" s="54">
        <v>4.491642063236271</v>
      </c>
      <c r="K570" s="52">
        <v>0.4833302129937889</v>
      </c>
      <c r="L570" s="53">
        <v>2.182142809044416</v>
      </c>
      <c r="M570" s="54">
        <v>2.665473022038205</v>
      </c>
      <c r="N570" s="52">
        <v>1.16252002450315</v>
      </c>
      <c r="O570" s="53">
        <v>3.1820290952286894</v>
      </c>
      <c r="P570" s="53">
        <v>0.5520174514719924</v>
      </c>
      <c r="Q570" s="53">
        <v>0.26527443202146767</v>
      </c>
      <c r="R570" s="53">
        <v>4.2289182211330685</v>
      </c>
      <c r="S570" s="53">
        <v>2.452402710008378</v>
      </c>
      <c r="T570" s="53">
        <v>10.714258791084319</v>
      </c>
      <c r="U570" s="53">
        <v>0.41502536461463413</v>
      </c>
      <c r="V570" s="54">
        <v>22.972446090065702</v>
      </c>
      <c r="W570" s="55">
        <v>30.12956117534018</v>
      </c>
      <c r="X570" s="56">
        <v>2.994185292592804</v>
      </c>
      <c r="Y570" s="55">
        <v>33.545352371939025</v>
      </c>
    </row>
    <row r="571" spans="1:25" ht="15">
      <c r="A571" s="45">
        <v>2016</v>
      </c>
      <c r="B571" s="37">
        <v>5</v>
      </c>
      <c r="C571" s="37" t="s">
        <v>93</v>
      </c>
      <c r="D571" s="37" t="s">
        <v>94</v>
      </c>
      <c r="E571" s="37" t="s">
        <v>254</v>
      </c>
      <c r="F571" s="37" t="s">
        <v>95</v>
      </c>
      <c r="G571" s="38" t="s">
        <v>110</v>
      </c>
      <c r="H571" s="52">
        <v>12.119933454336106</v>
      </c>
      <c r="I571" s="53">
        <v>0</v>
      </c>
      <c r="J571" s="54">
        <v>12.119933454336106</v>
      </c>
      <c r="K571" s="52">
        <v>3.136689473989703</v>
      </c>
      <c r="L571" s="53">
        <v>2.269510992770153</v>
      </c>
      <c r="M571" s="54">
        <v>5.406200466759856</v>
      </c>
      <c r="N571" s="52">
        <v>1.4918887668660032</v>
      </c>
      <c r="O571" s="53">
        <v>5.05017117348551</v>
      </c>
      <c r="P571" s="53">
        <v>1.5575824967547023</v>
      </c>
      <c r="Q571" s="53">
        <v>1.472219334742798</v>
      </c>
      <c r="R571" s="53">
        <v>5.710405873629522</v>
      </c>
      <c r="S571" s="53">
        <v>5.25743758531242</v>
      </c>
      <c r="T571" s="53">
        <v>21.194661587072765</v>
      </c>
      <c r="U571" s="53">
        <v>1.25200163338866</v>
      </c>
      <c r="V571" s="54">
        <v>42.98636845125238</v>
      </c>
      <c r="W571" s="55">
        <v>60.512502372348344</v>
      </c>
      <c r="X571" s="56">
        <v>6.0257776240671035</v>
      </c>
      <c r="Y571" s="55">
        <v>67.50999122146993</v>
      </c>
    </row>
    <row r="572" spans="1:25" ht="15">
      <c r="A572" s="45">
        <v>2016</v>
      </c>
      <c r="B572" s="37">
        <v>5</v>
      </c>
      <c r="C572" s="37" t="s">
        <v>93</v>
      </c>
      <c r="D572" s="37" t="s">
        <v>97</v>
      </c>
      <c r="E572" s="37" t="s">
        <v>255</v>
      </c>
      <c r="F572" s="37" t="s">
        <v>95</v>
      </c>
      <c r="G572" s="38" t="s">
        <v>111</v>
      </c>
      <c r="H572" s="52">
        <v>12.948764973607993</v>
      </c>
      <c r="I572" s="53">
        <v>0.9065966806664804</v>
      </c>
      <c r="J572" s="54">
        <v>13.855361654274473</v>
      </c>
      <c r="K572" s="52">
        <v>1.0340645950687362</v>
      </c>
      <c r="L572" s="53">
        <v>5.024969367498787</v>
      </c>
      <c r="M572" s="54">
        <v>6.059033962567524</v>
      </c>
      <c r="N572" s="52">
        <v>1.1327578547070587</v>
      </c>
      <c r="O572" s="53">
        <v>4.460257283758832</v>
      </c>
      <c r="P572" s="53">
        <v>2.2858136429488463</v>
      </c>
      <c r="Q572" s="53">
        <v>2.158657017825854</v>
      </c>
      <c r="R572" s="53">
        <v>11.226763434954522</v>
      </c>
      <c r="S572" s="53">
        <v>5.864594225217618</v>
      </c>
      <c r="T572" s="53">
        <v>18.505566498947612</v>
      </c>
      <c r="U572" s="53">
        <v>1.8760950295812573</v>
      </c>
      <c r="V572" s="54">
        <v>47.5105049879416</v>
      </c>
      <c r="W572" s="55">
        <v>67.4249006047836</v>
      </c>
      <c r="X572" s="56">
        <v>6.697427126740647</v>
      </c>
      <c r="Y572" s="55">
        <v>75.03486405006264</v>
      </c>
    </row>
    <row r="573" spans="1:25" ht="15">
      <c r="A573" s="45">
        <v>2016</v>
      </c>
      <c r="B573" s="37">
        <v>5</v>
      </c>
      <c r="C573" s="37" t="s">
        <v>93</v>
      </c>
      <c r="D573" s="37" t="s">
        <v>97</v>
      </c>
      <c r="E573" s="37" t="s">
        <v>256</v>
      </c>
      <c r="F573" s="37" t="s">
        <v>95</v>
      </c>
      <c r="G573" s="38" t="s">
        <v>112</v>
      </c>
      <c r="H573" s="52">
        <v>12.55084837300176</v>
      </c>
      <c r="I573" s="53">
        <v>0</v>
      </c>
      <c r="J573" s="54">
        <v>12.55084837300176</v>
      </c>
      <c r="K573" s="52">
        <v>2.1111819365213584</v>
      </c>
      <c r="L573" s="53">
        <v>11.261477017178342</v>
      </c>
      <c r="M573" s="54">
        <v>13.3726589536997</v>
      </c>
      <c r="N573" s="52">
        <v>1.8105737844160863</v>
      </c>
      <c r="O573" s="53">
        <v>29.930952082924925</v>
      </c>
      <c r="P573" s="53">
        <v>3.695160741979631</v>
      </c>
      <c r="Q573" s="53">
        <v>2.3876336952672634</v>
      </c>
      <c r="R573" s="53">
        <v>31.29683422353034</v>
      </c>
      <c r="S573" s="53">
        <v>12.898475645098248</v>
      </c>
      <c r="T573" s="53">
        <v>40.82546854384867</v>
      </c>
      <c r="U573" s="53">
        <v>2.4019841816061716</v>
      </c>
      <c r="V573" s="54">
        <v>125.24708289867132</v>
      </c>
      <c r="W573" s="55">
        <v>151.1705902253728</v>
      </c>
      <c r="X573" s="56">
        <v>14.947023030390698</v>
      </c>
      <c r="Y573" s="55">
        <v>167.45833620205218</v>
      </c>
    </row>
    <row r="574" spans="1:25" ht="15">
      <c r="A574" s="45">
        <v>2016</v>
      </c>
      <c r="B574" s="37">
        <v>5</v>
      </c>
      <c r="C574" s="37" t="s">
        <v>93</v>
      </c>
      <c r="D574" s="37" t="s">
        <v>97</v>
      </c>
      <c r="E574" s="37" t="s">
        <v>257</v>
      </c>
      <c r="F574" s="37" t="s">
        <v>95</v>
      </c>
      <c r="G574" s="38" t="s">
        <v>113</v>
      </c>
      <c r="H574" s="52">
        <v>20.251533562767925</v>
      </c>
      <c r="I574" s="53">
        <v>1.024863680978365</v>
      </c>
      <c r="J574" s="54">
        <v>21.27639724374629</v>
      </c>
      <c r="K574" s="52">
        <v>5.26543426311245</v>
      </c>
      <c r="L574" s="53">
        <v>16.383432244468313</v>
      </c>
      <c r="M574" s="54">
        <v>21.648866507580763</v>
      </c>
      <c r="N574" s="52">
        <v>9.713478836387432</v>
      </c>
      <c r="O574" s="53">
        <v>78.20591828134627</v>
      </c>
      <c r="P574" s="53">
        <v>8.090381820473587</v>
      </c>
      <c r="Q574" s="53">
        <v>5.185022251773451</v>
      </c>
      <c r="R574" s="53">
        <v>45.316038198721316</v>
      </c>
      <c r="S574" s="53">
        <v>22.932926466126084</v>
      </c>
      <c r="T574" s="53">
        <v>27.673818165674888</v>
      </c>
      <c r="U574" s="53">
        <v>8.718478088452938</v>
      </c>
      <c r="V574" s="54">
        <v>205.83606210895593</v>
      </c>
      <c r="W574" s="55">
        <v>248.761325860283</v>
      </c>
      <c r="X574" s="56">
        <v>24.706876021865924</v>
      </c>
      <c r="Y574" s="55">
        <v>276.8024352580838</v>
      </c>
    </row>
    <row r="575" spans="1:25" ht="15">
      <c r="A575" s="45">
        <v>2016</v>
      </c>
      <c r="B575" s="37">
        <v>5</v>
      </c>
      <c r="C575" s="37" t="s">
        <v>93</v>
      </c>
      <c r="D575" s="37" t="s">
        <v>97</v>
      </c>
      <c r="E575" s="37" t="s">
        <v>258</v>
      </c>
      <c r="F575" s="37" t="s">
        <v>95</v>
      </c>
      <c r="G575" s="38" t="s">
        <v>114</v>
      </c>
      <c r="H575" s="52">
        <v>15.373344340828867</v>
      </c>
      <c r="I575" s="53">
        <v>0.4570544590528823</v>
      </c>
      <c r="J575" s="54">
        <v>15.830398799881749</v>
      </c>
      <c r="K575" s="52">
        <v>3.8604349413562704</v>
      </c>
      <c r="L575" s="53">
        <v>7.998660577541384</v>
      </c>
      <c r="M575" s="54">
        <v>11.859095518897654</v>
      </c>
      <c r="N575" s="52">
        <v>6.0703634800639135</v>
      </c>
      <c r="O575" s="53">
        <v>29.844956073685367</v>
      </c>
      <c r="P575" s="53">
        <v>4.328737048470096</v>
      </c>
      <c r="Q575" s="53">
        <v>3.3803973858689003</v>
      </c>
      <c r="R575" s="53">
        <v>27.041216612364423</v>
      </c>
      <c r="S575" s="53">
        <v>11.677160493256164</v>
      </c>
      <c r="T575" s="53">
        <v>16.724813912217876</v>
      </c>
      <c r="U575" s="53">
        <v>3.8768707330761445</v>
      </c>
      <c r="V575" s="54">
        <v>102.9445157390029</v>
      </c>
      <c r="W575" s="55">
        <v>130.6340100577823</v>
      </c>
      <c r="X575" s="56">
        <v>12.97001187221468</v>
      </c>
      <c r="Y575" s="55">
        <v>145.3093010845245</v>
      </c>
    </row>
    <row r="576" spans="1:25" ht="15">
      <c r="A576" s="45">
        <v>2016</v>
      </c>
      <c r="B576" s="37">
        <v>5</v>
      </c>
      <c r="C576" s="37" t="s">
        <v>93</v>
      </c>
      <c r="D576" s="37" t="s">
        <v>94</v>
      </c>
      <c r="E576" s="37" t="s">
        <v>259</v>
      </c>
      <c r="F576" s="37" t="s">
        <v>95</v>
      </c>
      <c r="G576" s="38" t="s">
        <v>115</v>
      </c>
      <c r="H576" s="52">
        <v>12.783271292565079</v>
      </c>
      <c r="I576" s="53">
        <v>0</v>
      </c>
      <c r="J576" s="54">
        <v>12.783271292565079</v>
      </c>
      <c r="K576" s="52">
        <v>2.139671515445656</v>
      </c>
      <c r="L576" s="53">
        <v>3.046462333262401</v>
      </c>
      <c r="M576" s="54">
        <v>5.186133848708057</v>
      </c>
      <c r="N576" s="52">
        <v>1.3032542811407162</v>
      </c>
      <c r="O576" s="53">
        <v>4.041366234819529</v>
      </c>
      <c r="P576" s="53">
        <v>0.9645288989832269</v>
      </c>
      <c r="Q576" s="53">
        <v>0.8359955211657314</v>
      </c>
      <c r="R576" s="53">
        <v>4.348019725522916</v>
      </c>
      <c r="S576" s="53">
        <v>4.349284908363654</v>
      </c>
      <c r="T576" s="53">
        <v>19.189013098268234</v>
      </c>
      <c r="U576" s="53">
        <v>0.899371723723449</v>
      </c>
      <c r="V576" s="54">
        <v>35.93083439198745</v>
      </c>
      <c r="W576" s="55">
        <v>53.90023953326059</v>
      </c>
      <c r="X576" s="56">
        <v>5.391124404800537</v>
      </c>
      <c r="Y576" s="55">
        <v>60.399777997235056</v>
      </c>
    </row>
    <row r="577" spans="1:25" ht="15">
      <c r="A577" s="45">
        <v>2016</v>
      </c>
      <c r="B577" s="37">
        <v>5</v>
      </c>
      <c r="C577" s="37" t="s">
        <v>116</v>
      </c>
      <c r="D577" s="37" t="s">
        <v>117</v>
      </c>
      <c r="E577" s="37" t="s">
        <v>260</v>
      </c>
      <c r="F577" s="37" t="s">
        <v>118</v>
      </c>
      <c r="G577" s="38" t="s">
        <v>119</v>
      </c>
      <c r="H577" s="52">
        <v>57.129926779702075</v>
      </c>
      <c r="I577" s="53">
        <v>1.7034119683922964</v>
      </c>
      <c r="J577" s="54">
        <v>58.83333874809437</v>
      </c>
      <c r="K577" s="52">
        <v>3.3601250399933504</v>
      </c>
      <c r="L577" s="53">
        <v>13.47554951257683</v>
      </c>
      <c r="M577" s="54">
        <v>16.83567455257018</v>
      </c>
      <c r="N577" s="52">
        <v>4.505944351987706</v>
      </c>
      <c r="O577" s="53">
        <v>21.35824565676891</v>
      </c>
      <c r="P577" s="53">
        <v>6.3866044209536454</v>
      </c>
      <c r="Q577" s="53">
        <v>6.368217151188744</v>
      </c>
      <c r="R577" s="53">
        <v>33.57506587079702</v>
      </c>
      <c r="S577" s="53">
        <v>13.906138826365707</v>
      </c>
      <c r="T577" s="53">
        <v>17.7487884185752</v>
      </c>
      <c r="U577" s="53">
        <v>5.8987289807527965</v>
      </c>
      <c r="V577" s="54">
        <v>109.74773367738972</v>
      </c>
      <c r="W577" s="55">
        <v>185.41674697805428</v>
      </c>
      <c r="X577" s="56">
        <v>18.650417271444795</v>
      </c>
      <c r="Y577" s="55">
        <v>208.95190670741619</v>
      </c>
    </row>
    <row r="578" spans="1:25" ht="15">
      <c r="A578" s="45">
        <v>2016</v>
      </c>
      <c r="B578" s="37">
        <v>5</v>
      </c>
      <c r="C578" s="37" t="s">
        <v>116</v>
      </c>
      <c r="D578" s="37" t="s">
        <v>120</v>
      </c>
      <c r="E578" s="37" t="s">
        <v>261</v>
      </c>
      <c r="F578" s="37" t="s">
        <v>118</v>
      </c>
      <c r="G578" s="38" t="s">
        <v>121</v>
      </c>
      <c r="H578" s="52">
        <v>6.419547538534505</v>
      </c>
      <c r="I578" s="53">
        <v>0</v>
      </c>
      <c r="J578" s="54">
        <v>6.419547538534505</v>
      </c>
      <c r="K578" s="52">
        <v>1.193314374790529</v>
      </c>
      <c r="L578" s="53">
        <v>2.8814992928808425</v>
      </c>
      <c r="M578" s="54">
        <v>4.074813667671371</v>
      </c>
      <c r="N578" s="52">
        <v>1.148898215928722</v>
      </c>
      <c r="O578" s="53">
        <v>4.481988153926511</v>
      </c>
      <c r="P578" s="53">
        <v>1.4125201095838265</v>
      </c>
      <c r="Q578" s="53">
        <v>1.0058737258936938</v>
      </c>
      <c r="R578" s="53">
        <v>7.125342012057693</v>
      </c>
      <c r="S578" s="53">
        <v>3.9000132596652675</v>
      </c>
      <c r="T578" s="53">
        <v>12.665298878174244</v>
      </c>
      <c r="U578" s="53">
        <v>1.072496453990465</v>
      </c>
      <c r="V578" s="54">
        <v>32.81243080922042</v>
      </c>
      <c r="W578" s="55">
        <v>43.306792015426296</v>
      </c>
      <c r="X578" s="56">
        <v>4.292291900339159</v>
      </c>
      <c r="Y578" s="55">
        <v>48.0887017287392</v>
      </c>
    </row>
    <row r="579" spans="1:25" ht="15">
      <c r="A579" s="45">
        <v>2016</v>
      </c>
      <c r="B579" s="37">
        <v>5</v>
      </c>
      <c r="C579" s="37" t="s">
        <v>116</v>
      </c>
      <c r="D579" s="37" t="s">
        <v>117</v>
      </c>
      <c r="E579" s="37" t="s">
        <v>262</v>
      </c>
      <c r="F579" s="37" t="s">
        <v>118</v>
      </c>
      <c r="G579" s="38" t="s">
        <v>122</v>
      </c>
      <c r="H579" s="52">
        <v>11.96276925845805</v>
      </c>
      <c r="I579" s="53">
        <v>0</v>
      </c>
      <c r="J579" s="54">
        <v>11.96276925845805</v>
      </c>
      <c r="K579" s="52">
        <v>1.5765202996145635</v>
      </c>
      <c r="L579" s="53">
        <v>3.427805956224697</v>
      </c>
      <c r="M579" s="54">
        <v>5.004326255839261</v>
      </c>
      <c r="N579" s="52">
        <v>1.1701694853268332</v>
      </c>
      <c r="O579" s="53">
        <v>3.030532647879685</v>
      </c>
      <c r="P579" s="53">
        <v>1.3597967523185484</v>
      </c>
      <c r="Q579" s="53">
        <v>1.4560587303809707</v>
      </c>
      <c r="R579" s="53">
        <v>7.2548775600161095</v>
      </c>
      <c r="S579" s="53">
        <v>4.6737260610246585</v>
      </c>
      <c r="T579" s="53">
        <v>17.995868997613503</v>
      </c>
      <c r="U579" s="53">
        <v>1.3220761251047781</v>
      </c>
      <c r="V579" s="54">
        <v>38.26310635966509</v>
      </c>
      <c r="W579" s="55">
        <v>55.2302018739624</v>
      </c>
      <c r="X579" s="56">
        <v>5.500074600554981</v>
      </c>
      <c r="Y579" s="55">
        <v>61.62032339380875</v>
      </c>
    </row>
    <row r="580" spans="1:25" ht="15">
      <c r="A580" s="45">
        <v>2016</v>
      </c>
      <c r="B580" s="37">
        <v>5</v>
      </c>
      <c r="C580" s="37" t="s">
        <v>116</v>
      </c>
      <c r="D580" s="37" t="s">
        <v>123</v>
      </c>
      <c r="E580" s="37" t="s">
        <v>263</v>
      </c>
      <c r="F580" s="37" t="s">
        <v>118</v>
      </c>
      <c r="G580" s="38" t="s">
        <v>124</v>
      </c>
      <c r="H580" s="52">
        <v>14.524258859315449</v>
      </c>
      <c r="I580" s="53">
        <v>0</v>
      </c>
      <c r="J580" s="54">
        <v>14.524258859315449</v>
      </c>
      <c r="K580" s="52">
        <v>7.799782787239971</v>
      </c>
      <c r="L580" s="53">
        <v>8.159137125435194</v>
      </c>
      <c r="M580" s="54">
        <v>15.958919912675166</v>
      </c>
      <c r="N580" s="52">
        <v>15.029499713698149</v>
      </c>
      <c r="O580" s="53">
        <v>22.348661437607593</v>
      </c>
      <c r="P580" s="53">
        <v>4.304840114656664</v>
      </c>
      <c r="Q580" s="53">
        <v>3.448718689205481</v>
      </c>
      <c r="R580" s="53">
        <v>27.64895468289889</v>
      </c>
      <c r="S580" s="53">
        <v>11.129219063648522</v>
      </c>
      <c r="T580" s="53">
        <v>12.716167402189974</v>
      </c>
      <c r="U580" s="53">
        <v>3.816527476532164</v>
      </c>
      <c r="V580" s="54">
        <v>100.44258858043743</v>
      </c>
      <c r="W580" s="55">
        <v>130.92576735242804</v>
      </c>
      <c r="X580" s="56">
        <v>12.977314824547644</v>
      </c>
      <c r="Y580" s="55">
        <v>145.39126813665442</v>
      </c>
    </row>
    <row r="581" spans="1:25" ht="15">
      <c r="A581" s="45">
        <v>2016</v>
      </c>
      <c r="B581" s="37">
        <v>5</v>
      </c>
      <c r="C581" s="37" t="s">
        <v>116</v>
      </c>
      <c r="D581" s="37" t="s">
        <v>120</v>
      </c>
      <c r="E581" s="37" t="s">
        <v>264</v>
      </c>
      <c r="F581" s="37" t="s">
        <v>118</v>
      </c>
      <c r="G581" s="38" t="s">
        <v>125</v>
      </c>
      <c r="H581" s="52">
        <v>13.066421390798315</v>
      </c>
      <c r="I581" s="53">
        <v>0</v>
      </c>
      <c r="J581" s="54">
        <v>13.066421390798315</v>
      </c>
      <c r="K581" s="52">
        <v>1.7867732587328213</v>
      </c>
      <c r="L581" s="53">
        <v>3.3410263660571116</v>
      </c>
      <c r="M581" s="54">
        <v>5.127799624789933</v>
      </c>
      <c r="N581" s="52">
        <v>6.127385410838122</v>
      </c>
      <c r="O581" s="53">
        <v>1.2784706859651185</v>
      </c>
      <c r="P581" s="53">
        <v>0.4372188946991003</v>
      </c>
      <c r="Q581" s="53">
        <v>0.3466870713776794</v>
      </c>
      <c r="R581" s="53">
        <v>3.7708552854257364</v>
      </c>
      <c r="S581" s="53">
        <v>3.530986962722741</v>
      </c>
      <c r="T581" s="53">
        <v>16.263269140815737</v>
      </c>
      <c r="U581" s="53">
        <v>0.3991766035686845</v>
      </c>
      <c r="V581" s="54">
        <v>32.15405005541292</v>
      </c>
      <c r="W581" s="55">
        <v>50.348271071001165</v>
      </c>
      <c r="X581" s="56">
        <v>5.059061715872931</v>
      </c>
      <c r="Y581" s="55">
        <v>56.679577607642</v>
      </c>
    </row>
    <row r="582" spans="1:25" ht="15">
      <c r="A582" s="45">
        <v>2016</v>
      </c>
      <c r="B582" s="37">
        <v>5</v>
      </c>
      <c r="C582" s="37" t="s">
        <v>116</v>
      </c>
      <c r="D582" s="37" t="s">
        <v>126</v>
      </c>
      <c r="E582" s="37" t="s">
        <v>265</v>
      </c>
      <c r="F582" s="37" t="s">
        <v>118</v>
      </c>
      <c r="G582" s="38" t="s">
        <v>127</v>
      </c>
      <c r="H582" s="52">
        <v>99.2709371125767</v>
      </c>
      <c r="I582" s="53">
        <v>0</v>
      </c>
      <c r="J582" s="54">
        <v>99.2709371125767</v>
      </c>
      <c r="K582" s="52">
        <v>29.120743195040763</v>
      </c>
      <c r="L582" s="53">
        <v>19.464751824667538</v>
      </c>
      <c r="M582" s="54">
        <v>48.585495019708304</v>
      </c>
      <c r="N582" s="52">
        <v>4.20389650662198</v>
      </c>
      <c r="O582" s="53">
        <v>121.30703084183969</v>
      </c>
      <c r="P582" s="53">
        <v>17.627925668816154</v>
      </c>
      <c r="Q582" s="53">
        <v>15.02341415193074</v>
      </c>
      <c r="R582" s="53">
        <v>89.11565979056192</v>
      </c>
      <c r="S582" s="53">
        <v>44.47088744142945</v>
      </c>
      <c r="T582" s="53">
        <v>57.046952295506344</v>
      </c>
      <c r="U582" s="53">
        <v>21.031046047258375</v>
      </c>
      <c r="V582" s="54">
        <v>369.82681274396464</v>
      </c>
      <c r="W582" s="55">
        <v>517.6832448762497</v>
      </c>
      <c r="X582" s="56">
        <v>51.66925212819391</v>
      </c>
      <c r="Y582" s="55">
        <v>578.8779381826581</v>
      </c>
    </row>
    <row r="583" spans="1:25" ht="15">
      <c r="A583" s="45">
        <v>2016</v>
      </c>
      <c r="B583" s="37">
        <v>5</v>
      </c>
      <c r="C583" s="37" t="s">
        <v>116</v>
      </c>
      <c r="D583" s="37" t="s">
        <v>120</v>
      </c>
      <c r="E583" s="37" t="s">
        <v>266</v>
      </c>
      <c r="F583" s="37" t="s">
        <v>118</v>
      </c>
      <c r="G583" s="38" t="s">
        <v>128</v>
      </c>
      <c r="H583" s="52">
        <v>159.22743081791387</v>
      </c>
      <c r="I583" s="53">
        <v>0</v>
      </c>
      <c r="J583" s="54">
        <v>159.22743081791387</v>
      </c>
      <c r="K583" s="52">
        <v>6.07641758612069</v>
      </c>
      <c r="L583" s="53">
        <v>23.558049576633742</v>
      </c>
      <c r="M583" s="54">
        <v>29.634467162754433</v>
      </c>
      <c r="N583" s="52">
        <v>2.913717432975192</v>
      </c>
      <c r="O583" s="53">
        <v>26.97111617672995</v>
      </c>
      <c r="P583" s="53">
        <v>4.567099072615098</v>
      </c>
      <c r="Q583" s="53">
        <v>2.4389967085151785</v>
      </c>
      <c r="R583" s="53">
        <v>34.35156265291353</v>
      </c>
      <c r="S583" s="53">
        <v>14.662435911918276</v>
      </c>
      <c r="T583" s="53">
        <v>22.849120649616292</v>
      </c>
      <c r="U583" s="53">
        <v>8.539274628036582</v>
      </c>
      <c r="V583" s="54">
        <v>117.2933232333201</v>
      </c>
      <c r="W583" s="55">
        <v>306.1552212139884</v>
      </c>
      <c r="X583" s="56">
        <v>31.46002288181651</v>
      </c>
      <c r="Y583" s="55">
        <v>352.46957023938467</v>
      </c>
    </row>
    <row r="584" spans="1:25" ht="15">
      <c r="A584" s="45">
        <v>2016</v>
      </c>
      <c r="B584" s="37">
        <v>5</v>
      </c>
      <c r="C584" s="37" t="s">
        <v>116</v>
      </c>
      <c r="D584" s="37" t="s">
        <v>126</v>
      </c>
      <c r="E584" s="37" t="s">
        <v>267</v>
      </c>
      <c r="F584" s="37" t="s">
        <v>118</v>
      </c>
      <c r="G584" s="38" t="s">
        <v>129</v>
      </c>
      <c r="H584" s="52">
        <v>31.249592681074866</v>
      </c>
      <c r="I584" s="53">
        <v>0.3274771764709244</v>
      </c>
      <c r="J584" s="54">
        <v>31.57706985754579</v>
      </c>
      <c r="K584" s="52">
        <v>25.532831237951353</v>
      </c>
      <c r="L584" s="53">
        <v>15.615250970620547</v>
      </c>
      <c r="M584" s="54">
        <v>41.1480822085719</v>
      </c>
      <c r="N584" s="52">
        <v>32.80271289797099</v>
      </c>
      <c r="O584" s="53">
        <v>52.35393227669419</v>
      </c>
      <c r="P584" s="53">
        <v>12.562198220038315</v>
      </c>
      <c r="Q584" s="53">
        <v>2.306790107992756</v>
      </c>
      <c r="R584" s="53">
        <v>75.52368304238244</v>
      </c>
      <c r="S584" s="53">
        <v>28.75064465076605</v>
      </c>
      <c r="T584" s="53">
        <v>47.62967654389015</v>
      </c>
      <c r="U584" s="53">
        <v>8.695671626030379</v>
      </c>
      <c r="V584" s="54">
        <v>260.62530936576525</v>
      </c>
      <c r="W584" s="55">
        <v>333.35046143188293</v>
      </c>
      <c r="X584" s="56">
        <v>32.994416680133526</v>
      </c>
      <c r="Y584" s="55">
        <v>369.6524323099539</v>
      </c>
    </row>
    <row r="585" spans="1:25" ht="15">
      <c r="A585" s="45">
        <v>2016</v>
      </c>
      <c r="B585" s="37">
        <v>5</v>
      </c>
      <c r="C585" s="37" t="s">
        <v>116</v>
      </c>
      <c r="D585" s="37" t="s">
        <v>126</v>
      </c>
      <c r="E585" s="37" t="s">
        <v>268</v>
      </c>
      <c r="F585" s="37" t="s">
        <v>118</v>
      </c>
      <c r="G585" s="38" t="s">
        <v>130</v>
      </c>
      <c r="H585" s="52">
        <v>104.52427206308215</v>
      </c>
      <c r="I585" s="53">
        <v>0</v>
      </c>
      <c r="J585" s="54">
        <v>104.52427206308215</v>
      </c>
      <c r="K585" s="52">
        <v>27.95677929321768</v>
      </c>
      <c r="L585" s="53">
        <v>13.549276367331888</v>
      </c>
      <c r="M585" s="54">
        <v>41.50605566054956</v>
      </c>
      <c r="N585" s="52">
        <v>4.605371024473095</v>
      </c>
      <c r="O585" s="53">
        <v>79.54373480743808</v>
      </c>
      <c r="P585" s="53">
        <v>8.576459334692181</v>
      </c>
      <c r="Q585" s="53">
        <v>12.829765514800203</v>
      </c>
      <c r="R585" s="53">
        <v>39.13412188384895</v>
      </c>
      <c r="S585" s="53">
        <v>25.36545741139778</v>
      </c>
      <c r="T585" s="53">
        <v>23.51429106098685</v>
      </c>
      <c r="U585" s="53">
        <v>9.934471382062195</v>
      </c>
      <c r="V585" s="54">
        <v>203.5036724196993</v>
      </c>
      <c r="W585" s="55">
        <v>349.534000143331</v>
      </c>
      <c r="X585" s="56">
        <v>35.232100138471445</v>
      </c>
      <c r="Y585" s="55">
        <v>394.7266553437245</v>
      </c>
    </row>
    <row r="586" spans="1:25" ht="15">
      <c r="A586" s="45">
        <v>2016</v>
      </c>
      <c r="B586" s="37">
        <v>5</v>
      </c>
      <c r="C586" s="37" t="s">
        <v>116</v>
      </c>
      <c r="D586" s="37" t="s">
        <v>120</v>
      </c>
      <c r="E586" s="37" t="s">
        <v>269</v>
      </c>
      <c r="F586" s="37" t="s">
        <v>118</v>
      </c>
      <c r="G586" s="38" t="s">
        <v>131</v>
      </c>
      <c r="H586" s="52">
        <v>6.848186737749097</v>
      </c>
      <c r="I586" s="53">
        <v>0</v>
      </c>
      <c r="J586" s="54">
        <v>6.848186737749097</v>
      </c>
      <c r="K586" s="52">
        <v>3.1069581872912924</v>
      </c>
      <c r="L586" s="53">
        <v>2.802097256143943</v>
      </c>
      <c r="M586" s="54">
        <v>5.909055443435236</v>
      </c>
      <c r="N586" s="52">
        <v>13.351754532323223</v>
      </c>
      <c r="O586" s="53">
        <v>3.4511285763720956</v>
      </c>
      <c r="P586" s="53">
        <v>0.8853753543780826</v>
      </c>
      <c r="Q586" s="53">
        <v>1.1573703924311605</v>
      </c>
      <c r="R586" s="53">
        <v>12.501596548089708</v>
      </c>
      <c r="S586" s="53">
        <v>5.442019270256883</v>
      </c>
      <c r="T586" s="53">
        <v>15.519518201667273</v>
      </c>
      <c r="U586" s="53">
        <v>0.9625148087980198</v>
      </c>
      <c r="V586" s="54">
        <v>53.27127768431645</v>
      </c>
      <c r="W586" s="55">
        <v>66.02851986550078</v>
      </c>
      <c r="X586" s="56">
        <v>6.543747003135107</v>
      </c>
      <c r="Y586" s="55">
        <v>73.31267798273734</v>
      </c>
    </row>
    <row r="587" spans="1:25" ht="15">
      <c r="A587" s="45">
        <v>2016</v>
      </c>
      <c r="B587" s="37">
        <v>5</v>
      </c>
      <c r="C587" s="37" t="s">
        <v>116</v>
      </c>
      <c r="D587" s="37" t="s">
        <v>126</v>
      </c>
      <c r="E587" s="37" t="s">
        <v>270</v>
      </c>
      <c r="F587" s="37" t="s">
        <v>118</v>
      </c>
      <c r="G587" s="38" t="s">
        <v>132</v>
      </c>
      <c r="H587" s="52">
        <v>53.33549787093045</v>
      </c>
      <c r="I587" s="53">
        <v>0</v>
      </c>
      <c r="J587" s="54">
        <v>53.33549787093045</v>
      </c>
      <c r="K587" s="52">
        <v>521.6235635825914</v>
      </c>
      <c r="L587" s="53">
        <v>196.37668405869775</v>
      </c>
      <c r="M587" s="54">
        <v>718.0002476412891</v>
      </c>
      <c r="N587" s="52">
        <v>10.315372494863354</v>
      </c>
      <c r="O587" s="53">
        <v>133.6842751555196</v>
      </c>
      <c r="P587" s="53">
        <v>15.18364782553042</v>
      </c>
      <c r="Q587" s="53">
        <v>15.145548956545523</v>
      </c>
      <c r="R587" s="53">
        <v>82.39282972679449</v>
      </c>
      <c r="S587" s="53">
        <v>77.80620723853731</v>
      </c>
      <c r="T587" s="53">
        <v>29.49028812044678</v>
      </c>
      <c r="U587" s="53">
        <v>15.33115392737261</v>
      </c>
      <c r="V587" s="54">
        <v>379.3493234456101</v>
      </c>
      <c r="W587" s="55">
        <v>1150.6850689578296</v>
      </c>
      <c r="X587" s="56">
        <v>111.60068273631117</v>
      </c>
      <c r="Y587" s="55">
        <v>1250.3458226554467</v>
      </c>
    </row>
    <row r="588" spans="1:25" ht="15">
      <c r="A588" s="45">
        <v>2016</v>
      </c>
      <c r="B588" s="37">
        <v>5</v>
      </c>
      <c r="C588" s="37" t="s">
        <v>116</v>
      </c>
      <c r="D588" s="37" t="s">
        <v>120</v>
      </c>
      <c r="E588" s="37" t="s">
        <v>271</v>
      </c>
      <c r="F588" s="37" t="s">
        <v>118</v>
      </c>
      <c r="G588" s="38" t="s">
        <v>133</v>
      </c>
      <c r="H588" s="52">
        <v>3.964599875589855</v>
      </c>
      <c r="I588" s="53">
        <v>0</v>
      </c>
      <c r="J588" s="54">
        <v>3.964599875589855</v>
      </c>
      <c r="K588" s="52">
        <v>3.9862328814611847</v>
      </c>
      <c r="L588" s="53">
        <v>20.214750087856114</v>
      </c>
      <c r="M588" s="54">
        <v>24.200982969317298</v>
      </c>
      <c r="N588" s="52">
        <v>46.04523563051195</v>
      </c>
      <c r="O588" s="53">
        <v>44.83121316023533</v>
      </c>
      <c r="P588" s="53">
        <v>20.633161829142455</v>
      </c>
      <c r="Q588" s="53">
        <v>2.7885556988364004</v>
      </c>
      <c r="R588" s="53">
        <v>26.56635130842275</v>
      </c>
      <c r="S588" s="53">
        <v>32.245492506568254</v>
      </c>
      <c r="T588" s="53">
        <v>69.9591869982561</v>
      </c>
      <c r="U588" s="53">
        <v>4.986132578234198</v>
      </c>
      <c r="V588" s="54">
        <v>248.05532971020742</v>
      </c>
      <c r="W588" s="55">
        <v>276.2209125551146</v>
      </c>
      <c r="X588" s="56">
        <v>27.277838113885558</v>
      </c>
      <c r="Y588" s="55">
        <v>305.6048797921242</v>
      </c>
    </row>
    <row r="589" spans="1:25" ht="15">
      <c r="A589" s="45">
        <v>2016</v>
      </c>
      <c r="B589" s="37">
        <v>5</v>
      </c>
      <c r="C589" s="37" t="s">
        <v>116</v>
      </c>
      <c r="D589" s="37" t="s">
        <v>126</v>
      </c>
      <c r="E589" s="37" t="s">
        <v>272</v>
      </c>
      <c r="F589" s="37" t="s">
        <v>118</v>
      </c>
      <c r="G589" s="38" t="s">
        <v>134</v>
      </c>
      <c r="H589" s="52">
        <v>32.36175882370972</v>
      </c>
      <c r="I589" s="53">
        <v>0</v>
      </c>
      <c r="J589" s="54">
        <v>32.36175882370972</v>
      </c>
      <c r="K589" s="52">
        <v>55.298825854115634</v>
      </c>
      <c r="L589" s="53">
        <v>31.039763593793783</v>
      </c>
      <c r="M589" s="54">
        <v>86.33858944790941</v>
      </c>
      <c r="N589" s="52">
        <v>5.179498779386858</v>
      </c>
      <c r="O589" s="53">
        <v>155.52499063294667</v>
      </c>
      <c r="P589" s="53">
        <v>22.886754398269957</v>
      </c>
      <c r="Q589" s="53">
        <v>25.247091242567766</v>
      </c>
      <c r="R589" s="53">
        <v>124.7026447470841</v>
      </c>
      <c r="S589" s="53">
        <v>53.5463479776561</v>
      </c>
      <c r="T589" s="53">
        <v>49.64515255194532</v>
      </c>
      <c r="U589" s="53">
        <v>22.498386748019964</v>
      </c>
      <c r="V589" s="54">
        <v>459.2308670778768</v>
      </c>
      <c r="W589" s="55">
        <v>577.9312153494959</v>
      </c>
      <c r="X589" s="56">
        <v>56.828556966085245</v>
      </c>
      <c r="Y589" s="55">
        <v>636.6773249042716</v>
      </c>
    </row>
    <row r="590" spans="1:25" ht="15">
      <c r="A590" s="45">
        <v>2016</v>
      </c>
      <c r="B590" s="37">
        <v>5</v>
      </c>
      <c r="C590" s="37" t="s">
        <v>116</v>
      </c>
      <c r="D590" s="37" t="s">
        <v>126</v>
      </c>
      <c r="E590" s="37" t="s">
        <v>273</v>
      </c>
      <c r="F590" s="37" t="s">
        <v>118</v>
      </c>
      <c r="G590" s="38" t="s">
        <v>135</v>
      </c>
      <c r="H590" s="52">
        <v>19.040428536374232</v>
      </c>
      <c r="I590" s="53">
        <v>0.26473751950442254</v>
      </c>
      <c r="J590" s="54">
        <v>19.305166055878654</v>
      </c>
      <c r="K590" s="52">
        <v>16.702699952084444</v>
      </c>
      <c r="L590" s="53">
        <v>8.025370621134662</v>
      </c>
      <c r="M590" s="54">
        <v>24.728070573219107</v>
      </c>
      <c r="N590" s="52">
        <v>5.1573134540194125</v>
      </c>
      <c r="O590" s="53">
        <v>40.255167159012814</v>
      </c>
      <c r="P590" s="53">
        <v>5.260155564708261</v>
      </c>
      <c r="Q590" s="53">
        <v>6.897990800786656</v>
      </c>
      <c r="R590" s="53">
        <v>19.892226427367152</v>
      </c>
      <c r="S590" s="53">
        <v>17.414187663199215</v>
      </c>
      <c r="T590" s="53">
        <v>41.72816611849874</v>
      </c>
      <c r="U590" s="53">
        <v>6.522796620909908</v>
      </c>
      <c r="V590" s="54">
        <v>143.12800380850217</v>
      </c>
      <c r="W590" s="55">
        <v>187.16124043759993</v>
      </c>
      <c r="X590" s="56">
        <v>18.50409323050026</v>
      </c>
      <c r="Y590" s="55">
        <v>207.31051313994428</v>
      </c>
    </row>
    <row r="591" spans="1:25" ht="15">
      <c r="A591" s="45">
        <v>2016</v>
      </c>
      <c r="B591" s="37">
        <v>5</v>
      </c>
      <c r="C591" s="37" t="s">
        <v>116</v>
      </c>
      <c r="D591" s="37" t="s">
        <v>126</v>
      </c>
      <c r="E591" s="37" t="s">
        <v>274</v>
      </c>
      <c r="F591" s="37" t="s">
        <v>118</v>
      </c>
      <c r="G591" s="38" t="s">
        <v>136</v>
      </c>
      <c r="H591" s="52">
        <v>129.97172647609287</v>
      </c>
      <c r="I591" s="53">
        <v>0</v>
      </c>
      <c r="J591" s="54">
        <v>129.97172647609287</v>
      </c>
      <c r="K591" s="52">
        <v>194.26494402026907</v>
      </c>
      <c r="L591" s="53">
        <v>71.80133151380447</v>
      </c>
      <c r="M591" s="54">
        <v>266.06627553407355</v>
      </c>
      <c r="N591" s="52">
        <v>16.13650513320367</v>
      </c>
      <c r="O591" s="53">
        <v>149.73520476086358</v>
      </c>
      <c r="P591" s="53">
        <v>19.819710999017722</v>
      </c>
      <c r="Q591" s="53">
        <v>30.434664774395117</v>
      </c>
      <c r="R591" s="53">
        <v>94.22816094393548</v>
      </c>
      <c r="S591" s="53">
        <v>63.195274115681904</v>
      </c>
      <c r="T591" s="53">
        <v>37.10945913020046</v>
      </c>
      <c r="U591" s="53">
        <v>20.416331296366828</v>
      </c>
      <c r="V591" s="54">
        <v>431.07531115366476</v>
      </c>
      <c r="W591" s="55">
        <v>827.1133131638311</v>
      </c>
      <c r="X591" s="56">
        <v>81.70034224984092</v>
      </c>
      <c r="Y591" s="55">
        <v>915.3410825282383</v>
      </c>
    </row>
    <row r="592" spans="1:25" ht="15">
      <c r="A592" s="45">
        <v>2016</v>
      </c>
      <c r="B592" s="37">
        <v>5</v>
      </c>
      <c r="C592" s="37" t="s">
        <v>116</v>
      </c>
      <c r="D592" s="37" t="s">
        <v>117</v>
      </c>
      <c r="E592" s="37" t="s">
        <v>275</v>
      </c>
      <c r="F592" s="37" t="s">
        <v>118</v>
      </c>
      <c r="G592" s="38" t="s">
        <v>137</v>
      </c>
      <c r="H592" s="52">
        <v>15.870850958772813</v>
      </c>
      <c r="I592" s="53">
        <v>0.4144420368868211</v>
      </c>
      <c r="J592" s="54">
        <v>16.285292995659635</v>
      </c>
      <c r="K592" s="52">
        <v>1.2453915642669353</v>
      </c>
      <c r="L592" s="53">
        <v>10.366257371696802</v>
      </c>
      <c r="M592" s="54">
        <v>11.611648935963737</v>
      </c>
      <c r="N592" s="52">
        <v>17.01996022949731</v>
      </c>
      <c r="O592" s="53">
        <v>1.5521230490708813</v>
      </c>
      <c r="P592" s="53">
        <v>0.1562019092493679</v>
      </c>
      <c r="Q592" s="53">
        <v>0.22774038631099758</v>
      </c>
      <c r="R592" s="53">
        <v>1.601317320496274</v>
      </c>
      <c r="S592" s="53">
        <v>6.230295551649098</v>
      </c>
      <c r="T592" s="53">
        <v>29.21343233391212</v>
      </c>
      <c r="U592" s="53">
        <v>0.2311641016019313</v>
      </c>
      <c r="V592" s="54">
        <v>56.23223488178799</v>
      </c>
      <c r="W592" s="55">
        <v>84.12917681341136</v>
      </c>
      <c r="X592" s="56">
        <v>8.427587595903642</v>
      </c>
      <c r="Y592" s="55">
        <v>94.41893707704587</v>
      </c>
    </row>
    <row r="593" spans="1:25" ht="15">
      <c r="A593" s="45">
        <v>2016</v>
      </c>
      <c r="B593" s="37">
        <v>5</v>
      </c>
      <c r="C593" s="37" t="s">
        <v>116</v>
      </c>
      <c r="D593" s="37" t="s">
        <v>126</v>
      </c>
      <c r="E593" s="37" t="s">
        <v>276</v>
      </c>
      <c r="F593" s="37" t="s">
        <v>118</v>
      </c>
      <c r="G593" s="38" t="s">
        <v>138</v>
      </c>
      <c r="H593" s="52">
        <v>40.401048586154744</v>
      </c>
      <c r="I593" s="53">
        <v>0.5222327328482664</v>
      </c>
      <c r="J593" s="54">
        <v>40.92328131900301</v>
      </c>
      <c r="K593" s="52">
        <v>1134.9855361741973</v>
      </c>
      <c r="L593" s="53">
        <v>319.57825094503096</v>
      </c>
      <c r="M593" s="54">
        <v>1454.5637871192282</v>
      </c>
      <c r="N593" s="52">
        <v>344.0600371882845</v>
      </c>
      <c r="O593" s="53">
        <v>373.1461456800673</v>
      </c>
      <c r="P593" s="53">
        <v>31.324930601995</v>
      </c>
      <c r="Q593" s="53">
        <v>28.14402087435292</v>
      </c>
      <c r="R593" s="53">
        <v>160.88911068896928</v>
      </c>
      <c r="S593" s="53">
        <v>174.3913829499983</v>
      </c>
      <c r="T593" s="53">
        <v>127.02231621228191</v>
      </c>
      <c r="U593" s="53">
        <v>30.687507005827715</v>
      </c>
      <c r="V593" s="54">
        <v>1269.6654512017767</v>
      </c>
      <c r="W593" s="55">
        <v>2765.152519640008</v>
      </c>
      <c r="X593" s="56">
        <v>269.2567705844314</v>
      </c>
      <c r="Y593" s="55">
        <v>3016.6633736230856</v>
      </c>
    </row>
    <row r="594" spans="1:25" ht="15">
      <c r="A594" s="45">
        <v>2016</v>
      </c>
      <c r="B594" s="37">
        <v>5</v>
      </c>
      <c r="C594" s="37" t="s">
        <v>116</v>
      </c>
      <c r="D594" s="37" t="s">
        <v>120</v>
      </c>
      <c r="E594" s="37" t="s">
        <v>277</v>
      </c>
      <c r="F594" s="37" t="s">
        <v>118</v>
      </c>
      <c r="G594" s="38" t="s">
        <v>139</v>
      </c>
      <c r="H594" s="52">
        <v>16.541655238402132</v>
      </c>
      <c r="I594" s="53">
        <v>14.2196505559835</v>
      </c>
      <c r="J594" s="54">
        <v>30.761305794385635</v>
      </c>
      <c r="K594" s="52">
        <v>38.47430667339795</v>
      </c>
      <c r="L594" s="53">
        <v>15.439874658867197</v>
      </c>
      <c r="M594" s="54">
        <v>53.914181332265144</v>
      </c>
      <c r="N594" s="52">
        <v>7.133691550809415</v>
      </c>
      <c r="O594" s="53">
        <v>102.5895014666907</v>
      </c>
      <c r="P594" s="53">
        <v>107.15711171554521</v>
      </c>
      <c r="Q594" s="53">
        <v>15.31331212461136</v>
      </c>
      <c r="R594" s="53">
        <v>104.9280817559029</v>
      </c>
      <c r="S594" s="53">
        <v>97.90119973243726</v>
      </c>
      <c r="T594" s="53">
        <v>93.7684155235217</v>
      </c>
      <c r="U594" s="53">
        <v>17.55198681528547</v>
      </c>
      <c r="V594" s="54">
        <v>546.3433006848039</v>
      </c>
      <c r="W594" s="55">
        <v>631.0187878114547</v>
      </c>
      <c r="X594" s="56">
        <v>61.87730392039582</v>
      </c>
      <c r="Y594" s="55">
        <v>693.2382171677984</v>
      </c>
    </row>
    <row r="595" spans="1:25" ht="15">
      <c r="A595" s="45">
        <v>2016</v>
      </c>
      <c r="B595" s="37">
        <v>5</v>
      </c>
      <c r="C595" s="37" t="s">
        <v>116</v>
      </c>
      <c r="D595" s="37" t="s">
        <v>123</v>
      </c>
      <c r="E595" s="37" t="s">
        <v>278</v>
      </c>
      <c r="F595" s="37" t="s">
        <v>118</v>
      </c>
      <c r="G595" s="38" t="s">
        <v>140</v>
      </c>
      <c r="H595" s="52">
        <v>5.42568384174035</v>
      </c>
      <c r="I595" s="53">
        <v>1.8281294368506418</v>
      </c>
      <c r="J595" s="54">
        <v>7.253813278590991</v>
      </c>
      <c r="K595" s="52">
        <v>1.8189403261161006</v>
      </c>
      <c r="L595" s="53">
        <v>3.8226563154900366</v>
      </c>
      <c r="M595" s="54">
        <v>5.641596641606137</v>
      </c>
      <c r="N595" s="52">
        <v>3.312393397533263</v>
      </c>
      <c r="O595" s="53">
        <v>7.756804282113295</v>
      </c>
      <c r="P595" s="53">
        <v>2.599012155783239</v>
      </c>
      <c r="Q595" s="53">
        <v>1.2112617611402072</v>
      </c>
      <c r="R595" s="53">
        <v>7.580227303065936</v>
      </c>
      <c r="S595" s="53">
        <v>6.51073311837007</v>
      </c>
      <c r="T595" s="53">
        <v>22.179855902283496</v>
      </c>
      <c r="U595" s="53">
        <v>1.3303701812527138</v>
      </c>
      <c r="V595" s="54">
        <v>52.48065810154221</v>
      </c>
      <c r="W595" s="55">
        <v>65.37606802173934</v>
      </c>
      <c r="X595" s="56">
        <v>6.460450774857611</v>
      </c>
      <c r="Y595" s="55">
        <v>72.3794853268834</v>
      </c>
    </row>
    <row r="596" spans="1:25" ht="15">
      <c r="A596" s="45">
        <v>2016</v>
      </c>
      <c r="B596" s="37">
        <v>5</v>
      </c>
      <c r="C596" s="37" t="s">
        <v>116</v>
      </c>
      <c r="D596" s="37" t="s">
        <v>123</v>
      </c>
      <c r="E596" s="37" t="s">
        <v>279</v>
      </c>
      <c r="F596" s="37" t="s">
        <v>118</v>
      </c>
      <c r="G596" s="38" t="s">
        <v>141</v>
      </c>
      <c r="H596" s="52">
        <v>10.193503166778715</v>
      </c>
      <c r="I596" s="53">
        <v>4.357845200836756</v>
      </c>
      <c r="J596" s="54">
        <v>14.551348367615471</v>
      </c>
      <c r="K596" s="52">
        <v>2.3099166215758453</v>
      </c>
      <c r="L596" s="53">
        <v>7.262755656234059</v>
      </c>
      <c r="M596" s="54">
        <v>9.572672277809904</v>
      </c>
      <c r="N596" s="52">
        <v>50.398116576790564</v>
      </c>
      <c r="O596" s="53">
        <v>5.476575632760903</v>
      </c>
      <c r="P596" s="53">
        <v>0.7678803054633185</v>
      </c>
      <c r="Q596" s="53">
        <v>0.7895953000481657</v>
      </c>
      <c r="R596" s="53">
        <v>3.657716500611984</v>
      </c>
      <c r="S596" s="53">
        <v>5.752412473432728</v>
      </c>
      <c r="T596" s="53">
        <v>7.379774834802475</v>
      </c>
      <c r="U596" s="53">
        <v>1.031898679183984</v>
      </c>
      <c r="V596" s="54">
        <v>75.25397030309412</v>
      </c>
      <c r="W596" s="55">
        <v>99.3779909485195</v>
      </c>
      <c r="X596" s="56">
        <v>9.991579668294209</v>
      </c>
      <c r="Y596" s="55">
        <v>111.94064739959413</v>
      </c>
    </row>
    <row r="597" spans="1:25" ht="15">
      <c r="A597" s="45">
        <v>2016</v>
      </c>
      <c r="B597" s="37">
        <v>5</v>
      </c>
      <c r="C597" s="37" t="s">
        <v>116</v>
      </c>
      <c r="D597" s="37" t="s">
        <v>120</v>
      </c>
      <c r="E597" s="37" t="s">
        <v>280</v>
      </c>
      <c r="F597" s="37" t="s">
        <v>118</v>
      </c>
      <c r="G597" s="38" t="s">
        <v>142</v>
      </c>
      <c r="H597" s="52">
        <v>10.070178675282818</v>
      </c>
      <c r="I597" s="53">
        <v>0</v>
      </c>
      <c r="J597" s="54">
        <v>10.070178675282818</v>
      </c>
      <c r="K597" s="52">
        <v>2.3773308825336597</v>
      </c>
      <c r="L597" s="53">
        <v>13.586117275545696</v>
      </c>
      <c r="M597" s="54">
        <v>15.963448158079355</v>
      </c>
      <c r="N597" s="52">
        <v>5.0972987505468526</v>
      </c>
      <c r="O597" s="53">
        <v>29.48799064517778</v>
      </c>
      <c r="P597" s="53">
        <v>9.252969254583768</v>
      </c>
      <c r="Q597" s="53">
        <v>4.993779776972554</v>
      </c>
      <c r="R597" s="53">
        <v>30.21530819523746</v>
      </c>
      <c r="S597" s="53">
        <v>16.677364522892137</v>
      </c>
      <c r="T597" s="53">
        <v>40.04852538701949</v>
      </c>
      <c r="U597" s="53">
        <v>5.412296738196199</v>
      </c>
      <c r="V597" s="54">
        <v>141.18553327062625</v>
      </c>
      <c r="W597" s="55">
        <v>167.21916010398843</v>
      </c>
      <c r="X597" s="56">
        <v>16.466732155745966</v>
      </c>
      <c r="Y597" s="55">
        <v>184.48416391985603</v>
      </c>
    </row>
    <row r="598" spans="1:25" ht="15">
      <c r="A598" s="45">
        <v>2016</v>
      </c>
      <c r="B598" s="37">
        <v>5</v>
      </c>
      <c r="C598" s="37" t="s">
        <v>116</v>
      </c>
      <c r="D598" s="37" t="s">
        <v>126</v>
      </c>
      <c r="E598" s="37" t="s">
        <v>281</v>
      </c>
      <c r="F598" s="37" t="s">
        <v>118</v>
      </c>
      <c r="G598" s="38" t="s">
        <v>143</v>
      </c>
      <c r="H598" s="52">
        <v>67.24758692461472</v>
      </c>
      <c r="I598" s="53">
        <v>0</v>
      </c>
      <c r="J598" s="54">
        <v>67.24758692461472</v>
      </c>
      <c r="K598" s="52">
        <v>6.203222909573484</v>
      </c>
      <c r="L598" s="53">
        <v>11.660000079079921</v>
      </c>
      <c r="M598" s="54">
        <v>17.863222988653405</v>
      </c>
      <c r="N598" s="52">
        <v>7.254480022371484</v>
      </c>
      <c r="O598" s="53">
        <v>17.08075840903499</v>
      </c>
      <c r="P598" s="53">
        <v>3.759300906817612</v>
      </c>
      <c r="Q598" s="53">
        <v>1.618461569931059</v>
      </c>
      <c r="R598" s="53">
        <v>28.528770356990776</v>
      </c>
      <c r="S598" s="53">
        <v>12.857432336307317</v>
      </c>
      <c r="T598" s="53">
        <v>36.78718706780314</v>
      </c>
      <c r="U598" s="53">
        <v>5.715802573041701</v>
      </c>
      <c r="V598" s="54">
        <v>113.60219324229807</v>
      </c>
      <c r="W598" s="55">
        <v>198.71300315556618</v>
      </c>
      <c r="X598" s="56">
        <v>20.079326463523753</v>
      </c>
      <c r="Y598" s="55">
        <v>224.96107933662572</v>
      </c>
    </row>
    <row r="599" spans="1:25" ht="15">
      <c r="A599" s="45">
        <v>2016</v>
      </c>
      <c r="B599" s="37">
        <v>5</v>
      </c>
      <c r="C599" s="37" t="s">
        <v>116</v>
      </c>
      <c r="D599" s="37" t="s">
        <v>117</v>
      </c>
      <c r="E599" s="37" t="s">
        <v>282</v>
      </c>
      <c r="F599" s="37" t="s">
        <v>118</v>
      </c>
      <c r="G599" s="38" t="s">
        <v>144</v>
      </c>
      <c r="H599" s="52">
        <v>98.7161712510552</v>
      </c>
      <c r="I599" s="53">
        <v>13.381180566655402</v>
      </c>
      <c r="J599" s="54">
        <v>112.0973518177106</v>
      </c>
      <c r="K599" s="52">
        <v>298.3907051523245</v>
      </c>
      <c r="L599" s="53">
        <v>40.21733166398109</v>
      </c>
      <c r="M599" s="54">
        <v>338.60803681630557</v>
      </c>
      <c r="N599" s="52">
        <v>26.29756352324647</v>
      </c>
      <c r="O599" s="53">
        <v>53.32282841160735</v>
      </c>
      <c r="P599" s="53">
        <v>9.758129325978494</v>
      </c>
      <c r="Q599" s="53">
        <v>9.771553327688725</v>
      </c>
      <c r="R599" s="53">
        <v>45.13582440766387</v>
      </c>
      <c r="S599" s="53">
        <v>49.742958413209124</v>
      </c>
      <c r="T599" s="53">
        <v>40.82144022058159</v>
      </c>
      <c r="U599" s="53">
        <v>7.472743388915334</v>
      </c>
      <c r="V599" s="54">
        <v>242.32304101889096</v>
      </c>
      <c r="W599" s="55">
        <v>693.0284296529071</v>
      </c>
      <c r="X599" s="56">
        <v>67.99384345425553</v>
      </c>
      <c r="Y599" s="55">
        <v>761.7851947400992</v>
      </c>
    </row>
    <row r="600" spans="1:25" ht="15">
      <c r="A600" s="45">
        <v>2016</v>
      </c>
      <c r="B600" s="37">
        <v>5</v>
      </c>
      <c r="C600" s="37" t="s">
        <v>145</v>
      </c>
      <c r="D600" s="37" t="s">
        <v>146</v>
      </c>
      <c r="E600" s="37" t="s">
        <v>283</v>
      </c>
      <c r="F600" s="37" t="s">
        <v>147</v>
      </c>
      <c r="G600" s="38" t="s">
        <v>148</v>
      </c>
      <c r="H600" s="52">
        <v>46.62440143081166</v>
      </c>
      <c r="I600" s="53">
        <v>1.664417559344067</v>
      </c>
      <c r="J600" s="54">
        <v>48.288818990155725</v>
      </c>
      <c r="K600" s="52">
        <v>60.011908914194265</v>
      </c>
      <c r="L600" s="53">
        <v>32.264313323755204</v>
      </c>
      <c r="M600" s="54">
        <v>92.27622223794947</v>
      </c>
      <c r="N600" s="52">
        <v>13.371819859057572</v>
      </c>
      <c r="O600" s="53">
        <v>48.294720708355904</v>
      </c>
      <c r="P600" s="53">
        <v>7.10656036785413</v>
      </c>
      <c r="Q600" s="53">
        <v>7.275985784799955</v>
      </c>
      <c r="R600" s="53">
        <v>29.45945658173376</v>
      </c>
      <c r="S600" s="53">
        <v>26.642579455375433</v>
      </c>
      <c r="T600" s="53">
        <v>53.224665369576876</v>
      </c>
      <c r="U600" s="53">
        <v>7.939207440235365</v>
      </c>
      <c r="V600" s="54">
        <v>193.314995566989</v>
      </c>
      <c r="W600" s="55">
        <v>333.8800367950942</v>
      </c>
      <c r="X600" s="56">
        <v>33.01104294367886</v>
      </c>
      <c r="Y600" s="55">
        <v>369.84265536899824</v>
      </c>
    </row>
    <row r="601" spans="1:25" ht="15">
      <c r="A601" s="45">
        <v>2016</v>
      </c>
      <c r="B601" s="37">
        <v>5</v>
      </c>
      <c r="C601" s="37" t="s">
        <v>145</v>
      </c>
      <c r="D601" s="37" t="s">
        <v>149</v>
      </c>
      <c r="E601" s="37" t="s">
        <v>284</v>
      </c>
      <c r="F601" s="37" t="s">
        <v>147</v>
      </c>
      <c r="G601" s="38" t="s">
        <v>150</v>
      </c>
      <c r="H601" s="52">
        <v>89.53990883293419</v>
      </c>
      <c r="I601" s="53">
        <v>36.39750794675054</v>
      </c>
      <c r="J601" s="54">
        <v>125.93741677968472</v>
      </c>
      <c r="K601" s="52">
        <v>81.36456981481909</v>
      </c>
      <c r="L601" s="53">
        <v>117.10716228961472</v>
      </c>
      <c r="M601" s="54">
        <v>198.4717321044338</v>
      </c>
      <c r="N601" s="52">
        <v>11.567754981810069</v>
      </c>
      <c r="O601" s="53">
        <v>97.57064880782725</v>
      </c>
      <c r="P601" s="53">
        <v>13.41107600386216</v>
      </c>
      <c r="Q601" s="53">
        <v>22.349773513503905</v>
      </c>
      <c r="R601" s="53">
        <v>48.17284538977836</v>
      </c>
      <c r="S601" s="53">
        <v>47.7937825558786</v>
      </c>
      <c r="T601" s="53">
        <v>36.29235612129242</v>
      </c>
      <c r="U601" s="53">
        <v>12.389034211450019</v>
      </c>
      <c r="V601" s="54">
        <v>289.54727158540277</v>
      </c>
      <c r="W601" s="55">
        <v>613.9564204695214</v>
      </c>
      <c r="X601" s="56">
        <v>60.771727607185966</v>
      </c>
      <c r="Y601" s="55">
        <v>680.8662681622511</v>
      </c>
    </row>
    <row r="602" spans="1:25" ht="15">
      <c r="A602" s="45">
        <v>2016</v>
      </c>
      <c r="B602" s="37">
        <v>5</v>
      </c>
      <c r="C602" s="37" t="s">
        <v>145</v>
      </c>
      <c r="D602" s="37" t="s">
        <v>146</v>
      </c>
      <c r="E602" s="37" t="s">
        <v>285</v>
      </c>
      <c r="F602" s="37" t="s">
        <v>147</v>
      </c>
      <c r="G602" s="38" t="s">
        <v>151</v>
      </c>
      <c r="H602" s="52">
        <v>20.86914794040878</v>
      </c>
      <c r="I602" s="53">
        <v>0.2796249939841141</v>
      </c>
      <c r="J602" s="54">
        <v>21.148772934392895</v>
      </c>
      <c r="K602" s="52">
        <v>4.323148349911625</v>
      </c>
      <c r="L602" s="53">
        <v>1.4358235637557115</v>
      </c>
      <c r="M602" s="54">
        <v>5.758971913667336</v>
      </c>
      <c r="N602" s="52">
        <v>1.5054118853698775</v>
      </c>
      <c r="O602" s="53">
        <v>8.520301826090122</v>
      </c>
      <c r="P602" s="53">
        <v>1.0032882279561814</v>
      </c>
      <c r="Q602" s="53">
        <v>0.8685865575946322</v>
      </c>
      <c r="R602" s="53">
        <v>4.665975210145706</v>
      </c>
      <c r="S602" s="53">
        <v>4.4336878643313264</v>
      </c>
      <c r="T602" s="53">
        <v>11.950647044955643</v>
      </c>
      <c r="U602" s="53">
        <v>1.373342142436936</v>
      </c>
      <c r="V602" s="54">
        <v>34.32124075888042</v>
      </c>
      <c r="W602" s="55">
        <v>61.228985606940654</v>
      </c>
      <c r="X602" s="56">
        <v>6.197509153147009</v>
      </c>
      <c r="Y602" s="55">
        <v>69.43455304731944</v>
      </c>
    </row>
    <row r="603" spans="1:25" ht="15">
      <c r="A603" s="45">
        <v>2016</v>
      </c>
      <c r="B603" s="37">
        <v>5</v>
      </c>
      <c r="C603" s="37" t="s">
        <v>145</v>
      </c>
      <c r="D603" s="37" t="s">
        <v>149</v>
      </c>
      <c r="E603" s="37" t="s">
        <v>286</v>
      </c>
      <c r="F603" s="37" t="s">
        <v>147</v>
      </c>
      <c r="G603" s="38" t="s">
        <v>152</v>
      </c>
      <c r="H603" s="52">
        <v>55.340384177103296</v>
      </c>
      <c r="I603" s="53">
        <v>0</v>
      </c>
      <c r="J603" s="54">
        <v>55.340384177103296</v>
      </c>
      <c r="K603" s="52">
        <v>4.498699352225801</v>
      </c>
      <c r="L603" s="53">
        <v>7.986089537133003</v>
      </c>
      <c r="M603" s="54">
        <v>12.484788889358803</v>
      </c>
      <c r="N603" s="52">
        <v>3.6131105046753618</v>
      </c>
      <c r="O603" s="53">
        <v>11.624508294886725</v>
      </c>
      <c r="P603" s="53">
        <v>2.5932033493597735</v>
      </c>
      <c r="Q603" s="53">
        <v>2.220015621087182</v>
      </c>
      <c r="R603" s="53">
        <v>10.921012104083097</v>
      </c>
      <c r="S603" s="53">
        <v>8.859810041978468</v>
      </c>
      <c r="T603" s="53">
        <v>24.96486052084309</v>
      </c>
      <c r="U603" s="53">
        <v>2.243174695694645</v>
      </c>
      <c r="V603" s="54">
        <v>67.03969513260834</v>
      </c>
      <c r="W603" s="55">
        <v>134.86486819907043</v>
      </c>
      <c r="X603" s="56">
        <v>13.720506244232132</v>
      </c>
      <c r="Y603" s="55">
        <v>153.7199080354403</v>
      </c>
    </row>
    <row r="604" spans="1:25" ht="15">
      <c r="A604" s="45">
        <v>2016</v>
      </c>
      <c r="B604" s="37">
        <v>5</v>
      </c>
      <c r="C604" s="37" t="s">
        <v>145</v>
      </c>
      <c r="D604" s="37" t="s">
        <v>153</v>
      </c>
      <c r="E604" s="37" t="s">
        <v>287</v>
      </c>
      <c r="F604" s="37" t="s">
        <v>147</v>
      </c>
      <c r="G604" s="38" t="s">
        <v>154</v>
      </c>
      <c r="H604" s="52">
        <v>71.36461461036765</v>
      </c>
      <c r="I604" s="53">
        <v>0</v>
      </c>
      <c r="J604" s="54">
        <v>71.36461461036765</v>
      </c>
      <c r="K604" s="52">
        <v>4.379755263560977</v>
      </c>
      <c r="L604" s="53">
        <v>11.671308876335777</v>
      </c>
      <c r="M604" s="54">
        <v>16.051064139896752</v>
      </c>
      <c r="N604" s="52">
        <v>4.378536981557618</v>
      </c>
      <c r="O604" s="53">
        <v>18.546552015158316</v>
      </c>
      <c r="P604" s="53">
        <v>5.263318893515656</v>
      </c>
      <c r="Q604" s="53">
        <v>4.810063965747915</v>
      </c>
      <c r="R604" s="53">
        <v>22.835080719085386</v>
      </c>
      <c r="S604" s="53">
        <v>11.70671298443501</v>
      </c>
      <c r="T604" s="53">
        <v>16.89332875955232</v>
      </c>
      <c r="U604" s="53">
        <v>4.755456527375104</v>
      </c>
      <c r="V604" s="54">
        <v>89.18905084642732</v>
      </c>
      <c r="W604" s="55">
        <v>176.60472959669173</v>
      </c>
      <c r="X604" s="56">
        <v>17.937849564601375</v>
      </c>
      <c r="Y604" s="55">
        <v>200.96951841571317</v>
      </c>
    </row>
    <row r="605" spans="1:25" ht="15">
      <c r="A605" s="45">
        <v>2016</v>
      </c>
      <c r="B605" s="37">
        <v>5</v>
      </c>
      <c r="C605" s="37" t="s">
        <v>145</v>
      </c>
      <c r="D605" s="37" t="s">
        <v>155</v>
      </c>
      <c r="E605" s="37" t="s">
        <v>288</v>
      </c>
      <c r="F605" s="37" t="s">
        <v>147</v>
      </c>
      <c r="G605" s="38" t="s">
        <v>156</v>
      </c>
      <c r="H605" s="52">
        <v>16.097230279245746</v>
      </c>
      <c r="I605" s="53">
        <v>0</v>
      </c>
      <c r="J605" s="54">
        <v>16.097230279245746</v>
      </c>
      <c r="K605" s="52">
        <v>0.6965784411742624</v>
      </c>
      <c r="L605" s="53">
        <v>4.602652567244146</v>
      </c>
      <c r="M605" s="54">
        <v>5.299231008418408</v>
      </c>
      <c r="N605" s="52">
        <v>3.73351102114083</v>
      </c>
      <c r="O605" s="53">
        <v>2.6741576833002427</v>
      </c>
      <c r="P605" s="53">
        <v>0.6625254098282221</v>
      </c>
      <c r="Q605" s="53">
        <v>0.6256588971766801</v>
      </c>
      <c r="R605" s="53">
        <v>3.751753378467431</v>
      </c>
      <c r="S605" s="53">
        <v>4.033437755118339</v>
      </c>
      <c r="T605" s="53">
        <v>18.64932115948636</v>
      </c>
      <c r="U605" s="53">
        <v>0.5350423248488996</v>
      </c>
      <c r="V605" s="54">
        <v>34.66540762936701</v>
      </c>
      <c r="W605" s="55">
        <v>56.06186891703116</v>
      </c>
      <c r="X605" s="56">
        <v>5.643400981972065</v>
      </c>
      <c r="Y605" s="55">
        <v>63.22634060751599</v>
      </c>
    </row>
    <row r="606" spans="1:25" ht="15">
      <c r="A606" s="45">
        <v>2016</v>
      </c>
      <c r="B606" s="37">
        <v>5</v>
      </c>
      <c r="C606" s="37" t="s">
        <v>145</v>
      </c>
      <c r="D606" s="37" t="s">
        <v>149</v>
      </c>
      <c r="E606" s="37" t="s">
        <v>289</v>
      </c>
      <c r="F606" s="37" t="s">
        <v>147</v>
      </c>
      <c r="G606" s="38" t="s">
        <v>157</v>
      </c>
      <c r="H606" s="52">
        <v>78.50954007336864</v>
      </c>
      <c r="I606" s="53">
        <v>0</v>
      </c>
      <c r="J606" s="54">
        <v>78.50954007336864</v>
      </c>
      <c r="K606" s="52">
        <v>9.253167381862685</v>
      </c>
      <c r="L606" s="53">
        <v>16.5670939254164</v>
      </c>
      <c r="M606" s="54">
        <v>25.820261307279086</v>
      </c>
      <c r="N606" s="52">
        <v>3.17365416325252</v>
      </c>
      <c r="O606" s="53">
        <v>61.08666172927303</v>
      </c>
      <c r="P606" s="53">
        <v>8.58614090781818</v>
      </c>
      <c r="Q606" s="53">
        <v>6.904051927281799</v>
      </c>
      <c r="R606" s="53">
        <v>33.177781696785594</v>
      </c>
      <c r="S606" s="53">
        <v>23.10196714954894</v>
      </c>
      <c r="T606" s="53">
        <v>40.398856431868445</v>
      </c>
      <c r="U606" s="53">
        <v>7.301310663415985</v>
      </c>
      <c r="V606" s="54">
        <v>183.73042466924448</v>
      </c>
      <c r="W606" s="55">
        <v>288.0602260498922</v>
      </c>
      <c r="X606" s="56">
        <v>29.01158565945708</v>
      </c>
      <c r="Y606" s="55">
        <v>325.0335007023226</v>
      </c>
    </row>
    <row r="607" spans="1:25" ht="15">
      <c r="A607" s="45">
        <v>2016</v>
      </c>
      <c r="B607" s="37">
        <v>5</v>
      </c>
      <c r="C607" s="37" t="s">
        <v>145</v>
      </c>
      <c r="D607" s="37" t="s">
        <v>153</v>
      </c>
      <c r="E607" s="37" t="s">
        <v>290</v>
      </c>
      <c r="F607" s="37" t="s">
        <v>147</v>
      </c>
      <c r="G607" s="38" t="s">
        <v>158</v>
      </c>
      <c r="H607" s="52">
        <v>83.9111644640071</v>
      </c>
      <c r="I607" s="53">
        <v>0</v>
      </c>
      <c r="J607" s="54">
        <v>83.9111644640071</v>
      </c>
      <c r="K607" s="52">
        <v>5.23362971678838</v>
      </c>
      <c r="L607" s="53">
        <v>14.060270556963129</v>
      </c>
      <c r="M607" s="54">
        <v>19.29390027375151</v>
      </c>
      <c r="N607" s="52">
        <v>4.204403077098707</v>
      </c>
      <c r="O607" s="53">
        <v>21.48129939093429</v>
      </c>
      <c r="P607" s="53">
        <v>4.148727170392577</v>
      </c>
      <c r="Q607" s="53">
        <v>5.145379494029884</v>
      </c>
      <c r="R607" s="53">
        <v>23.54341736665425</v>
      </c>
      <c r="S607" s="53">
        <v>12.539093355858181</v>
      </c>
      <c r="T607" s="53">
        <v>24.388362193042344</v>
      </c>
      <c r="U607" s="53">
        <v>4.914642669366753</v>
      </c>
      <c r="V607" s="54">
        <v>100.36532471737699</v>
      </c>
      <c r="W607" s="55">
        <v>203.5703894551356</v>
      </c>
      <c r="X607" s="56">
        <v>20.698037396683656</v>
      </c>
      <c r="Y607" s="55">
        <v>231.8938606710499</v>
      </c>
    </row>
    <row r="608" spans="1:25" ht="15">
      <c r="A608" s="45">
        <v>2016</v>
      </c>
      <c r="B608" s="37">
        <v>5</v>
      </c>
      <c r="C608" s="37" t="s">
        <v>145</v>
      </c>
      <c r="D608" s="37" t="s">
        <v>146</v>
      </c>
      <c r="E608" s="37" t="s">
        <v>291</v>
      </c>
      <c r="F608" s="37" t="s">
        <v>147</v>
      </c>
      <c r="G608" s="38" t="s">
        <v>159</v>
      </c>
      <c r="H608" s="52">
        <v>88.05602607534853</v>
      </c>
      <c r="I608" s="53">
        <v>1.6564537480130743</v>
      </c>
      <c r="J608" s="54">
        <v>89.7124798233616</v>
      </c>
      <c r="K608" s="52">
        <v>7.76062670058305</v>
      </c>
      <c r="L608" s="53">
        <v>15.704600123751723</v>
      </c>
      <c r="M608" s="54">
        <v>23.46522682433477</v>
      </c>
      <c r="N608" s="52">
        <v>6.944543157185957</v>
      </c>
      <c r="O608" s="53">
        <v>36.10694194732616</v>
      </c>
      <c r="P608" s="53">
        <v>6.22574857046136</v>
      </c>
      <c r="Q608" s="53">
        <v>7.254331193051262</v>
      </c>
      <c r="R608" s="53">
        <v>36.371358423639634</v>
      </c>
      <c r="S608" s="53">
        <v>17.770376393961094</v>
      </c>
      <c r="T608" s="53">
        <v>22.654512610585883</v>
      </c>
      <c r="U608" s="53">
        <v>7.958415970125795</v>
      </c>
      <c r="V608" s="54">
        <v>141.28622826633713</v>
      </c>
      <c r="W608" s="55">
        <v>254.4639349140335</v>
      </c>
      <c r="X608" s="56">
        <v>25.734479191966958</v>
      </c>
      <c r="Y608" s="55">
        <v>288.3194941462822</v>
      </c>
    </row>
    <row r="609" spans="1:25" ht="15">
      <c r="A609" s="45">
        <v>2016</v>
      </c>
      <c r="B609" s="37">
        <v>5</v>
      </c>
      <c r="C609" s="37" t="s">
        <v>145</v>
      </c>
      <c r="D609" s="37" t="s">
        <v>149</v>
      </c>
      <c r="E609" s="37" t="s">
        <v>292</v>
      </c>
      <c r="F609" s="37" t="s">
        <v>147</v>
      </c>
      <c r="G609" s="38" t="s">
        <v>160</v>
      </c>
      <c r="H609" s="52">
        <v>15.13110046260749</v>
      </c>
      <c r="I609" s="53">
        <v>0</v>
      </c>
      <c r="J609" s="54">
        <v>15.13110046260749</v>
      </c>
      <c r="K609" s="52">
        <v>1.7817372424646567</v>
      </c>
      <c r="L609" s="53">
        <v>3.537970025237675</v>
      </c>
      <c r="M609" s="54">
        <v>5.319707267702332</v>
      </c>
      <c r="N609" s="52">
        <v>1.490527666153648</v>
      </c>
      <c r="O609" s="53">
        <v>6.32529425374489</v>
      </c>
      <c r="P609" s="53">
        <v>0.9087766232186189</v>
      </c>
      <c r="Q609" s="53">
        <v>0.7290169744814873</v>
      </c>
      <c r="R609" s="53">
        <v>4.567340059242685</v>
      </c>
      <c r="S609" s="53">
        <v>4.171946476341286</v>
      </c>
      <c r="T609" s="53">
        <v>15.801573661657315</v>
      </c>
      <c r="U609" s="53">
        <v>0.9734558082859414</v>
      </c>
      <c r="V609" s="54">
        <v>34.96793152312587</v>
      </c>
      <c r="W609" s="55">
        <v>55.418739253435696</v>
      </c>
      <c r="X609" s="56">
        <v>5.572457636128258</v>
      </c>
      <c r="Y609" s="55">
        <v>62.43147575149864</v>
      </c>
    </row>
    <row r="610" spans="1:25" ht="15">
      <c r="A610" s="45">
        <v>2016</v>
      </c>
      <c r="B610" s="37">
        <v>5</v>
      </c>
      <c r="C610" s="37" t="s">
        <v>145</v>
      </c>
      <c r="D610" s="37" t="s">
        <v>149</v>
      </c>
      <c r="E610" s="37" t="s">
        <v>293</v>
      </c>
      <c r="F610" s="37" t="s">
        <v>147</v>
      </c>
      <c r="G610" s="38" t="s">
        <v>161</v>
      </c>
      <c r="H610" s="52">
        <v>39.00737544725029</v>
      </c>
      <c r="I610" s="53">
        <v>3.5281625926438993</v>
      </c>
      <c r="J610" s="54">
        <v>42.53553803989419</v>
      </c>
      <c r="K610" s="52">
        <v>6.920039609721563</v>
      </c>
      <c r="L610" s="53">
        <v>8.24465555518228</v>
      </c>
      <c r="M610" s="54">
        <v>15.164695164903844</v>
      </c>
      <c r="N610" s="52">
        <v>4.805434940512054</v>
      </c>
      <c r="O610" s="53">
        <v>29.614447682538447</v>
      </c>
      <c r="P610" s="53">
        <v>4.985406082390615</v>
      </c>
      <c r="Q610" s="53">
        <v>5.021146261188698</v>
      </c>
      <c r="R610" s="53">
        <v>19.545391782601243</v>
      </c>
      <c r="S610" s="53">
        <v>13.465103902381292</v>
      </c>
      <c r="T610" s="53">
        <v>21.862586801523083</v>
      </c>
      <c r="U610" s="53">
        <v>4.034529298763611</v>
      </c>
      <c r="V610" s="54">
        <v>103.33404675189904</v>
      </c>
      <c r="W610" s="55">
        <v>161.03427995669708</v>
      </c>
      <c r="X610" s="56">
        <v>16.158620964440026</v>
      </c>
      <c r="Y610" s="55">
        <v>181.03428836544586</v>
      </c>
    </row>
    <row r="611" spans="1:25" ht="15">
      <c r="A611" s="45">
        <v>2016</v>
      </c>
      <c r="B611" s="37">
        <v>5</v>
      </c>
      <c r="C611" s="37" t="s">
        <v>145</v>
      </c>
      <c r="D611" s="37" t="s">
        <v>155</v>
      </c>
      <c r="E611" s="37" t="s">
        <v>294</v>
      </c>
      <c r="F611" s="37" t="s">
        <v>147</v>
      </c>
      <c r="G611" s="38" t="s">
        <v>162</v>
      </c>
      <c r="H611" s="52">
        <v>43.99725256692135</v>
      </c>
      <c r="I611" s="53">
        <v>0</v>
      </c>
      <c r="J611" s="54">
        <v>43.99725256692135</v>
      </c>
      <c r="K611" s="52">
        <v>2.0117766074246197</v>
      </c>
      <c r="L611" s="53">
        <v>12.321808370831024</v>
      </c>
      <c r="M611" s="54">
        <v>14.333584978255644</v>
      </c>
      <c r="N611" s="52">
        <v>15.637357774181172</v>
      </c>
      <c r="O611" s="53">
        <v>21.404489299557444</v>
      </c>
      <c r="P611" s="53">
        <v>3.813668503879579</v>
      </c>
      <c r="Q611" s="53">
        <v>3.5101118856209537</v>
      </c>
      <c r="R611" s="53">
        <v>18.15038421938249</v>
      </c>
      <c r="S611" s="53">
        <v>10.819495762868419</v>
      </c>
      <c r="T611" s="53">
        <v>18.231327290402366</v>
      </c>
      <c r="U611" s="53">
        <v>3.1100863315360403</v>
      </c>
      <c r="V611" s="54">
        <v>94.67692106742845</v>
      </c>
      <c r="W611" s="55">
        <v>153.00775861260544</v>
      </c>
      <c r="X611" s="56">
        <v>15.443753224197604</v>
      </c>
      <c r="Y611" s="55">
        <v>173.02543803945701</v>
      </c>
    </row>
    <row r="612" spans="1:25" ht="15">
      <c r="A612" s="45">
        <v>2016</v>
      </c>
      <c r="B612" s="37">
        <v>5</v>
      </c>
      <c r="C612" s="37" t="s">
        <v>145</v>
      </c>
      <c r="D612" s="37" t="s">
        <v>155</v>
      </c>
      <c r="E612" s="37" t="s">
        <v>295</v>
      </c>
      <c r="F612" s="37" t="s">
        <v>147</v>
      </c>
      <c r="G612" s="38" t="s">
        <v>163</v>
      </c>
      <c r="H612" s="52">
        <v>4.064672068874312</v>
      </c>
      <c r="I612" s="53">
        <v>0</v>
      </c>
      <c r="J612" s="54">
        <v>4.064672068874312</v>
      </c>
      <c r="K612" s="52">
        <v>5.515705079625821</v>
      </c>
      <c r="L612" s="53">
        <v>39.06553615505258</v>
      </c>
      <c r="M612" s="54">
        <v>44.5812412346784</v>
      </c>
      <c r="N612" s="52">
        <v>4.502268804620954</v>
      </c>
      <c r="O612" s="53">
        <v>37.377814044717795</v>
      </c>
      <c r="P612" s="53">
        <v>3.74866106248668</v>
      </c>
      <c r="Q612" s="53">
        <v>1.8265269653436211</v>
      </c>
      <c r="R612" s="53">
        <v>11.143719584019983</v>
      </c>
      <c r="S612" s="53">
        <v>10.746449309840266</v>
      </c>
      <c r="T612" s="53">
        <v>15.750982553821721</v>
      </c>
      <c r="U612" s="53">
        <v>2.335234595778064</v>
      </c>
      <c r="V612" s="54">
        <v>87.4316569206291</v>
      </c>
      <c r="W612" s="55">
        <v>136.07757022418178</v>
      </c>
      <c r="X612" s="56">
        <v>13.41255599124784</v>
      </c>
      <c r="Y612" s="55">
        <v>150.26840546812602</v>
      </c>
    </row>
    <row r="613" spans="1:25" ht="15">
      <c r="A613" s="45">
        <v>2016</v>
      </c>
      <c r="B613" s="37">
        <v>5</v>
      </c>
      <c r="C613" s="37" t="s">
        <v>145</v>
      </c>
      <c r="D613" s="37" t="s">
        <v>155</v>
      </c>
      <c r="E613" s="37" t="s">
        <v>296</v>
      </c>
      <c r="F613" s="37" t="s">
        <v>147</v>
      </c>
      <c r="G613" s="38" t="s">
        <v>164</v>
      </c>
      <c r="H613" s="52">
        <v>14.795828104628718</v>
      </c>
      <c r="I613" s="53">
        <v>0</v>
      </c>
      <c r="J613" s="54">
        <v>14.795828104628718</v>
      </c>
      <c r="K613" s="52">
        <v>33.32148318258757</v>
      </c>
      <c r="L613" s="53">
        <v>20.164173611147824</v>
      </c>
      <c r="M613" s="54">
        <v>53.485656793735394</v>
      </c>
      <c r="N613" s="52">
        <v>1.5616614935573965</v>
      </c>
      <c r="O613" s="53">
        <v>5.911758066328718</v>
      </c>
      <c r="P613" s="53">
        <v>1.4408342250996051</v>
      </c>
      <c r="Q613" s="53">
        <v>1.2505926295885692</v>
      </c>
      <c r="R613" s="53">
        <v>8.20498853306977</v>
      </c>
      <c r="S613" s="53">
        <v>7.1312985581671535</v>
      </c>
      <c r="T613" s="53">
        <v>14.555872096182187</v>
      </c>
      <c r="U613" s="53">
        <v>1.5812398896620925</v>
      </c>
      <c r="V613" s="54">
        <v>41.63824549165549</v>
      </c>
      <c r="W613" s="55">
        <v>109.9197303900196</v>
      </c>
      <c r="X613" s="56">
        <v>10.777434111051504</v>
      </c>
      <c r="Y613" s="55">
        <v>120.74736968274993</v>
      </c>
    </row>
    <row r="614" spans="1:25" ht="15">
      <c r="A614" s="45">
        <v>2016</v>
      </c>
      <c r="B614" s="37">
        <v>5</v>
      </c>
      <c r="C614" s="37" t="s">
        <v>145</v>
      </c>
      <c r="D614" s="37" t="s">
        <v>155</v>
      </c>
      <c r="E614" s="37" t="s">
        <v>297</v>
      </c>
      <c r="F614" s="37" t="s">
        <v>147</v>
      </c>
      <c r="G614" s="38" t="s">
        <v>165</v>
      </c>
      <c r="H614" s="52">
        <v>15.57438401213509</v>
      </c>
      <c r="I614" s="53">
        <v>0</v>
      </c>
      <c r="J614" s="54">
        <v>15.57438401213509</v>
      </c>
      <c r="K614" s="52">
        <v>0.7448936656533146</v>
      </c>
      <c r="L614" s="53">
        <v>6.821920375805131</v>
      </c>
      <c r="M614" s="54">
        <v>7.566814041458446</v>
      </c>
      <c r="N614" s="52">
        <v>1.7194746673907373</v>
      </c>
      <c r="O614" s="53">
        <v>5.407125385435544</v>
      </c>
      <c r="P614" s="53">
        <v>2.029717121783696</v>
      </c>
      <c r="Q614" s="53">
        <v>1.788361126193508</v>
      </c>
      <c r="R614" s="53">
        <v>9.197960907783402</v>
      </c>
      <c r="S614" s="53">
        <v>5.866358648351235</v>
      </c>
      <c r="T614" s="53">
        <v>21.68306580340786</v>
      </c>
      <c r="U614" s="53">
        <v>1.2813676055264196</v>
      </c>
      <c r="V614" s="54">
        <v>48.9734312658724</v>
      </c>
      <c r="W614" s="55">
        <v>72.11462931946593</v>
      </c>
      <c r="X614" s="56">
        <v>7.190831947023834</v>
      </c>
      <c r="Y614" s="55">
        <v>80.5628522873733</v>
      </c>
    </row>
    <row r="615" spans="1:25" ht="15">
      <c r="A615" s="45">
        <v>2016</v>
      </c>
      <c r="B615" s="37">
        <v>5</v>
      </c>
      <c r="C615" s="37" t="s">
        <v>145</v>
      </c>
      <c r="D615" s="37" t="s">
        <v>153</v>
      </c>
      <c r="E615" s="37" t="s">
        <v>298</v>
      </c>
      <c r="F615" s="37" t="s">
        <v>147</v>
      </c>
      <c r="G615" s="38" t="s">
        <v>166</v>
      </c>
      <c r="H615" s="52">
        <v>67.49606127355777</v>
      </c>
      <c r="I615" s="53">
        <v>0.8871648307310296</v>
      </c>
      <c r="J615" s="54">
        <v>68.3832261042888</v>
      </c>
      <c r="K615" s="52">
        <v>3.150562031345467</v>
      </c>
      <c r="L615" s="53">
        <v>14.392049432573819</v>
      </c>
      <c r="M615" s="54">
        <v>17.542611463919286</v>
      </c>
      <c r="N615" s="52">
        <v>11.51087320771679</v>
      </c>
      <c r="O615" s="53">
        <v>26.434422306385496</v>
      </c>
      <c r="P615" s="53">
        <v>3.9658401904484086</v>
      </c>
      <c r="Q615" s="53">
        <v>3.9659563671544236</v>
      </c>
      <c r="R615" s="53">
        <v>16.237459667807432</v>
      </c>
      <c r="S615" s="53">
        <v>12.693701232915968</v>
      </c>
      <c r="T615" s="53">
        <v>27.992638634842105</v>
      </c>
      <c r="U615" s="53">
        <v>4.390521050364461</v>
      </c>
      <c r="V615" s="54">
        <v>107.19141265763508</v>
      </c>
      <c r="W615" s="55">
        <v>193.11725022584318</v>
      </c>
      <c r="X615" s="56">
        <v>19.5899067739197</v>
      </c>
      <c r="Y615" s="55">
        <v>219.47799145722303</v>
      </c>
    </row>
    <row r="616" spans="1:25" ht="15">
      <c r="A616" s="45">
        <v>2016</v>
      </c>
      <c r="B616" s="37">
        <v>5</v>
      </c>
      <c r="C616" s="37" t="s">
        <v>145</v>
      </c>
      <c r="D616" s="37" t="s">
        <v>155</v>
      </c>
      <c r="E616" s="37" t="s">
        <v>299</v>
      </c>
      <c r="F616" s="37" t="s">
        <v>147</v>
      </c>
      <c r="G616" s="38" t="s">
        <v>167</v>
      </c>
      <c r="H616" s="52">
        <v>70.68362073504568</v>
      </c>
      <c r="I616" s="53">
        <v>3.075976761580198</v>
      </c>
      <c r="J616" s="54">
        <v>73.75959749662587</v>
      </c>
      <c r="K616" s="52">
        <v>13.013619105095925</v>
      </c>
      <c r="L616" s="53">
        <v>9.623859371046379</v>
      </c>
      <c r="M616" s="54">
        <v>22.637478476142306</v>
      </c>
      <c r="N616" s="52">
        <v>5.982159562926141</v>
      </c>
      <c r="O616" s="53">
        <v>35.62963076636829</v>
      </c>
      <c r="P616" s="53">
        <v>6.210139183043446</v>
      </c>
      <c r="Q616" s="53">
        <v>7.333332046923986</v>
      </c>
      <c r="R616" s="53">
        <v>38.46463679869254</v>
      </c>
      <c r="S616" s="53">
        <v>17.961865772956372</v>
      </c>
      <c r="T616" s="53">
        <v>30.422251238125135</v>
      </c>
      <c r="U616" s="53">
        <v>7.7216961484354085</v>
      </c>
      <c r="V616" s="54">
        <v>149.7257115174713</v>
      </c>
      <c r="W616" s="55">
        <v>246.1227874902395</v>
      </c>
      <c r="X616" s="56">
        <v>24.739696688619336</v>
      </c>
      <c r="Y616" s="55">
        <v>277.17351976781345</v>
      </c>
    </row>
    <row r="617" spans="1:25" ht="15">
      <c r="A617" s="45">
        <v>2016</v>
      </c>
      <c r="B617" s="37">
        <v>5</v>
      </c>
      <c r="C617" s="37" t="s">
        <v>145</v>
      </c>
      <c r="D617" s="37" t="s">
        <v>155</v>
      </c>
      <c r="E617" s="37" t="s">
        <v>300</v>
      </c>
      <c r="F617" s="37" t="s">
        <v>147</v>
      </c>
      <c r="G617" s="38" t="s">
        <v>168</v>
      </c>
      <c r="H617" s="52">
        <v>65.83088349433287</v>
      </c>
      <c r="I617" s="53">
        <v>0.9549131806101018</v>
      </c>
      <c r="J617" s="54">
        <v>66.78579667494297</v>
      </c>
      <c r="K617" s="52">
        <v>3.850857543253602</v>
      </c>
      <c r="L617" s="53">
        <v>13.35893856201997</v>
      </c>
      <c r="M617" s="54">
        <v>17.209796105273572</v>
      </c>
      <c r="N617" s="52">
        <v>5.19768374412641</v>
      </c>
      <c r="O617" s="53">
        <v>21.331824992897534</v>
      </c>
      <c r="P617" s="53">
        <v>4.752279601675381</v>
      </c>
      <c r="Q617" s="53">
        <v>5.1273979009075665</v>
      </c>
      <c r="R617" s="53">
        <v>28.704938829588233</v>
      </c>
      <c r="S617" s="53">
        <v>12.178375824146984</v>
      </c>
      <c r="T617" s="53">
        <v>16.342504084186377</v>
      </c>
      <c r="U617" s="53">
        <v>4.836093221640886</v>
      </c>
      <c r="V617" s="54">
        <v>98.47109819916936</v>
      </c>
      <c r="W617" s="55">
        <v>182.4666909793859</v>
      </c>
      <c r="X617" s="56">
        <v>18.464235258274996</v>
      </c>
      <c r="Y617" s="55">
        <v>206.86657446856634</v>
      </c>
    </row>
    <row r="618" spans="1:25" ht="15">
      <c r="A618" s="45">
        <v>2016</v>
      </c>
      <c r="B618" s="37">
        <v>5</v>
      </c>
      <c r="C618" s="37" t="s">
        <v>145</v>
      </c>
      <c r="D618" s="37" t="s">
        <v>155</v>
      </c>
      <c r="E618" s="37" t="s">
        <v>301</v>
      </c>
      <c r="F618" s="37" t="s">
        <v>147</v>
      </c>
      <c r="G618" s="38" t="s">
        <v>169</v>
      </c>
      <c r="H618" s="52">
        <v>30.7593502477842</v>
      </c>
      <c r="I618" s="53">
        <v>0</v>
      </c>
      <c r="J618" s="54">
        <v>30.7593502477842</v>
      </c>
      <c r="K618" s="52">
        <v>1.0663813503926143</v>
      </c>
      <c r="L618" s="53">
        <v>6.414070398841895</v>
      </c>
      <c r="M618" s="54">
        <v>7.4804517492345095</v>
      </c>
      <c r="N618" s="52">
        <v>1.9173122499040973</v>
      </c>
      <c r="O618" s="53">
        <v>9.064713288861688</v>
      </c>
      <c r="P618" s="53">
        <v>1.7171712525209208</v>
      </c>
      <c r="Q618" s="53">
        <v>1.5549280457525887</v>
      </c>
      <c r="R618" s="53">
        <v>7.43328406176309</v>
      </c>
      <c r="S618" s="53">
        <v>5.748419489475603</v>
      </c>
      <c r="T618" s="53">
        <v>14.99711981435698</v>
      </c>
      <c r="U618" s="53">
        <v>1.4519966327482932</v>
      </c>
      <c r="V618" s="54">
        <v>43.88494483538326</v>
      </c>
      <c r="W618" s="55">
        <v>82.12474683240197</v>
      </c>
      <c r="X618" s="56">
        <v>8.33364615474103</v>
      </c>
      <c r="Y618" s="55">
        <v>93.3671649881474</v>
      </c>
    </row>
    <row r="619" spans="1:25" ht="15">
      <c r="A619" s="45">
        <v>2016</v>
      </c>
      <c r="B619" s="37">
        <v>5</v>
      </c>
      <c r="C619" s="37" t="s">
        <v>145</v>
      </c>
      <c r="D619" s="37" t="s">
        <v>146</v>
      </c>
      <c r="E619" s="37" t="s">
        <v>302</v>
      </c>
      <c r="F619" s="37" t="s">
        <v>147</v>
      </c>
      <c r="G619" s="38" t="s">
        <v>170</v>
      </c>
      <c r="H619" s="52">
        <v>25.045244298567095</v>
      </c>
      <c r="I619" s="53">
        <v>2.5745512150507155</v>
      </c>
      <c r="J619" s="54">
        <v>27.61979551361781</v>
      </c>
      <c r="K619" s="52">
        <v>3.3440890214787315</v>
      </c>
      <c r="L619" s="53">
        <v>4.937895603316569</v>
      </c>
      <c r="M619" s="54">
        <v>8.281984624795301</v>
      </c>
      <c r="N619" s="52">
        <v>2.39911013714911</v>
      </c>
      <c r="O619" s="53">
        <v>11.874194633658357</v>
      </c>
      <c r="P619" s="53">
        <v>1.5756337716046835</v>
      </c>
      <c r="Q619" s="53">
        <v>1.2744845538392344</v>
      </c>
      <c r="R619" s="53">
        <v>10.034401788339528</v>
      </c>
      <c r="S619" s="53">
        <v>7.80315075261783</v>
      </c>
      <c r="T619" s="53">
        <v>27.937986837767507</v>
      </c>
      <c r="U619" s="53">
        <v>2.0404257606521594</v>
      </c>
      <c r="V619" s="54">
        <v>64.93938823562841</v>
      </c>
      <c r="W619" s="55">
        <v>100.84116837404153</v>
      </c>
      <c r="X619" s="56">
        <v>10.122318354147104</v>
      </c>
      <c r="Y619" s="55">
        <v>113.40612366614086</v>
      </c>
    </row>
    <row r="620" spans="1:25" ht="15">
      <c r="A620" s="45">
        <v>2016</v>
      </c>
      <c r="B620" s="37">
        <v>5</v>
      </c>
      <c r="C620" s="37" t="s">
        <v>145</v>
      </c>
      <c r="D620" s="37" t="s">
        <v>153</v>
      </c>
      <c r="E620" s="37" t="s">
        <v>303</v>
      </c>
      <c r="F620" s="37" t="s">
        <v>147</v>
      </c>
      <c r="G620" s="38" t="s">
        <v>171</v>
      </c>
      <c r="H620" s="52">
        <v>106.31603155620914</v>
      </c>
      <c r="I620" s="53">
        <v>10.18588686028096</v>
      </c>
      <c r="J620" s="54">
        <v>116.5019184164901</v>
      </c>
      <c r="K620" s="52">
        <v>20.308496502734428</v>
      </c>
      <c r="L620" s="53">
        <v>15.55761297761147</v>
      </c>
      <c r="M620" s="54">
        <v>35.8661094803459</v>
      </c>
      <c r="N620" s="52">
        <v>9.083597967914635</v>
      </c>
      <c r="O620" s="53">
        <v>43.85443784455864</v>
      </c>
      <c r="P620" s="53">
        <v>9.860357661817917</v>
      </c>
      <c r="Q620" s="53">
        <v>11.321977736290506</v>
      </c>
      <c r="R620" s="53">
        <v>38.52251828669561</v>
      </c>
      <c r="S620" s="53">
        <v>25.339792882630736</v>
      </c>
      <c r="T620" s="53">
        <v>34.67307091417815</v>
      </c>
      <c r="U620" s="53">
        <v>9.970044205313098</v>
      </c>
      <c r="V620" s="54">
        <v>182.62579749939928</v>
      </c>
      <c r="W620" s="55">
        <v>334.99382539623525</v>
      </c>
      <c r="X620" s="56">
        <v>33.766486584544765</v>
      </c>
      <c r="Y620" s="55">
        <v>378.3072756062725</v>
      </c>
    </row>
    <row r="621" spans="1:25" ht="15">
      <c r="A621" s="45">
        <v>2016</v>
      </c>
      <c r="B621" s="37">
        <v>5</v>
      </c>
      <c r="C621" s="37" t="s">
        <v>145</v>
      </c>
      <c r="D621" s="37" t="s">
        <v>155</v>
      </c>
      <c r="E621" s="37" t="s">
        <v>304</v>
      </c>
      <c r="F621" s="37" t="s">
        <v>147</v>
      </c>
      <c r="G621" s="38" t="s">
        <v>172</v>
      </c>
      <c r="H621" s="52">
        <v>29.45602350321151</v>
      </c>
      <c r="I621" s="53">
        <v>13.429311557215007</v>
      </c>
      <c r="J621" s="54">
        <v>42.88533506042652</v>
      </c>
      <c r="K621" s="52">
        <v>2.3825837320250836</v>
      </c>
      <c r="L621" s="53">
        <v>5.545939322244302</v>
      </c>
      <c r="M621" s="54">
        <v>7.928523054269386</v>
      </c>
      <c r="N621" s="52">
        <v>1.593997383364533</v>
      </c>
      <c r="O621" s="53">
        <v>7.075444584120071</v>
      </c>
      <c r="P621" s="53">
        <v>2.054272172214825</v>
      </c>
      <c r="Q621" s="53">
        <v>1.5241071149221042</v>
      </c>
      <c r="R621" s="53">
        <v>9.639487481743897</v>
      </c>
      <c r="S621" s="53">
        <v>7.49333286542819</v>
      </c>
      <c r="T621" s="53">
        <v>16.93146657146694</v>
      </c>
      <c r="U621" s="53">
        <v>2.0396505063929213</v>
      </c>
      <c r="V621" s="54">
        <v>48.351758679653486</v>
      </c>
      <c r="W621" s="55">
        <v>99.16561679434939</v>
      </c>
      <c r="X621" s="56">
        <v>10.008918308335925</v>
      </c>
      <c r="Y621" s="55">
        <v>112.13657152942427</v>
      </c>
    </row>
    <row r="622" spans="1:25" ht="15">
      <c r="A622" s="45">
        <v>2016</v>
      </c>
      <c r="B622" s="37">
        <v>5</v>
      </c>
      <c r="C622" s="37" t="s">
        <v>145</v>
      </c>
      <c r="D622" s="37" t="s">
        <v>146</v>
      </c>
      <c r="E622" s="37" t="s">
        <v>305</v>
      </c>
      <c r="F622" s="37" t="s">
        <v>147</v>
      </c>
      <c r="G622" s="38" t="s">
        <v>173</v>
      </c>
      <c r="H622" s="52">
        <v>32.86961047658972</v>
      </c>
      <c r="I622" s="53">
        <v>1.3477096695817286</v>
      </c>
      <c r="J622" s="54">
        <v>34.217320146171446</v>
      </c>
      <c r="K622" s="52">
        <v>4.065789907772258</v>
      </c>
      <c r="L622" s="53">
        <v>9.069784567413702</v>
      </c>
      <c r="M622" s="54">
        <v>13.13557447518596</v>
      </c>
      <c r="N622" s="52">
        <v>2.4151329837811186</v>
      </c>
      <c r="O622" s="53">
        <v>7.0436994537553</v>
      </c>
      <c r="P622" s="53">
        <v>1.1526565488813525</v>
      </c>
      <c r="Q622" s="53">
        <v>0.9496382971119738</v>
      </c>
      <c r="R622" s="53">
        <v>7.457526730220195</v>
      </c>
      <c r="S622" s="53">
        <v>11.901278673163905</v>
      </c>
      <c r="T622" s="53">
        <v>58.982215801144406</v>
      </c>
      <c r="U622" s="53">
        <v>1.1467525929342621</v>
      </c>
      <c r="V622" s="54">
        <v>91.04890108099252</v>
      </c>
      <c r="W622" s="55">
        <v>138.40179570234994</v>
      </c>
      <c r="X622" s="56">
        <v>13.85330740308453</v>
      </c>
      <c r="Y622" s="55">
        <v>155.20641303762886</v>
      </c>
    </row>
    <row r="623" spans="1:25" ht="15">
      <c r="A623" s="45">
        <v>2016</v>
      </c>
      <c r="B623" s="37">
        <v>5</v>
      </c>
      <c r="C623" s="37" t="s">
        <v>174</v>
      </c>
      <c r="D623" s="37" t="s">
        <v>175</v>
      </c>
      <c r="E623" s="37" t="s">
        <v>306</v>
      </c>
      <c r="F623" s="37" t="s">
        <v>176</v>
      </c>
      <c r="G623" s="38" t="s">
        <v>177</v>
      </c>
      <c r="H623" s="52">
        <v>460.9059167448201</v>
      </c>
      <c r="I623" s="53">
        <v>15.737535994915676</v>
      </c>
      <c r="J623" s="54">
        <v>476.6434527397358</v>
      </c>
      <c r="K623" s="52">
        <v>63.66684341686081</v>
      </c>
      <c r="L623" s="53">
        <v>149.05746351641858</v>
      </c>
      <c r="M623" s="54">
        <v>212.7243069332794</v>
      </c>
      <c r="N623" s="52">
        <v>70.14727666680757</v>
      </c>
      <c r="O623" s="53">
        <v>484.9800781659013</v>
      </c>
      <c r="P623" s="53">
        <v>53.474149735546725</v>
      </c>
      <c r="Q623" s="53">
        <v>59.171049509116806</v>
      </c>
      <c r="R623" s="53">
        <v>111.01828305043716</v>
      </c>
      <c r="S623" s="53">
        <v>148.0022766030412</v>
      </c>
      <c r="T623" s="53">
        <v>152.76610958358745</v>
      </c>
      <c r="U623" s="53">
        <v>34.0590159848236</v>
      </c>
      <c r="V623" s="54">
        <v>1113.6182392992619</v>
      </c>
      <c r="W623" s="55">
        <v>1802.985998972277</v>
      </c>
      <c r="X623" s="56">
        <v>181.83339025721762</v>
      </c>
      <c r="Y623" s="55">
        <v>2037.1860456744341</v>
      </c>
    </row>
    <row r="624" spans="1:25" ht="15">
      <c r="A624" s="45">
        <v>2016</v>
      </c>
      <c r="B624" s="37">
        <v>5</v>
      </c>
      <c r="C624" s="37" t="s">
        <v>174</v>
      </c>
      <c r="D624" s="37" t="s">
        <v>178</v>
      </c>
      <c r="E624" s="37" t="s">
        <v>307</v>
      </c>
      <c r="F624" s="37" t="s">
        <v>176</v>
      </c>
      <c r="G624" s="38" t="s">
        <v>179</v>
      </c>
      <c r="H624" s="52">
        <v>46.75263700623937</v>
      </c>
      <c r="I624" s="53">
        <v>0</v>
      </c>
      <c r="J624" s="54">
        <v>46.75263700623937</v>
      </c>
      <c r="K624" s="52">
        <v>1.8809965286245858</v>
      </c>
      <c r="L624" s="53">
        <v>19.729400504744955</v>
      </c>
      <c r="M624" s="54">
        <v>21.61039703336954</v>
      </c>
      <c r="N624" s="52">
        <v>7.970610930706309</v>
      </c>
      <c r="O624" s="53">
        <v>27.454694148761664</v>
      </c>
      <c r="P624" s="53">
        <v>8.207438833246197</v>
      </c>
      <c r="Q624" s="53">
        <v>7.407761438993868</v>
      </c>
      <c r="R624" s="53">
        <v>19.887535896488583</v>
      </c>
      <c r="S624" s="53">
        <v>22.443681791161907</v>
      </c>
      <c r="T624" s="53">
        <v>68.86033615143626</v>
      </c>
      <c r="U624" s="53">
        <v>8.236875552104616</v>
      </c>
      <c r="V624" s="54">
        <v>170.4689347428994</v>
      </c>
      <c r="W624" s="55">
        <v>238.83196878250828</v>
      </c>
      <c r="X624" s="56">
        <v>23.805278264471244</v>
      </c>
      <c r="Y624" s="55">
        <v>266.70314585874235</v>
      </c>
    </row>
    <row r="625" spans="1:25" ht="15">
      <c r="A625" s="45">
        <v>2016</v>
      </c>
      <c r="B625" s="37">
        <v>5</v>
      </c>
      <c r="C625" s="37" t="s">
        <v>174</v>
      </c>
      <c r="D625" s="37" t="s">
        <v>175</v>
      </c>
      <c r="E625" s="37" t="s">
        <v>308</v>
      </c>
      <c r="F625" s="37" t="s">
        <v>176</v>
      </c>
      <c r="G625" s="38" t="s">
        <v>180</v>
      </c>
      <c r="H625" s="52">
        <v>597.5018724693699</v>
      </c>
      <c r="I625" s="53">
        <v>8.294600435924755</v>
      </c>
      <c r="J625" s="54">
        <v>605.7964729052946</v>
      </c>
      <c r="K625" s="52">
        <v>26.179009182012134</v>
      </c>
      <c r="L625" s="53">
        <v>68.36137653613767</v>
      </c>
      <c r="M625" s="54">
        <v>94.5403857181498</v>
      </c>
      <c r="N625" s="52">
        <v>22.027790203750328</v>
      </c>
      <c r="O625" s="53">
        <v>111.3379232246382</v>
      </c>
      <c r="P625" s="53">
        <v>12.13169653168114</v>
      </c>
      <c r="Q625" s="53">
        <v>10.478286001104182</v>
      </c>
      <c r="R625" s="53">
        <v>31.77874816094729</v>
      </c>
      <c r="S625" s="53">
        <v>47.8246058979649</v>
      </c>
      <c r="T625" s="53">
        <v>75.68420156086498</v>
      </c>
      <c r="U625" s="53">
        <v>10.757474103707922</v>
      </c>
      <c r="V625" s="54">
        <v>322.0207256846589</v>
      </c>
      <c r="W625" s="55">
        <v>1022.3575843081034</v>
      </c>
      <c r="X625" s="56">
        <v>105.95653957605697</v>
      </c>
      <c r="Y625" s="55">
        <v>1187.1124398891327</v>
      </c>
    </row>
    <row r="626" spans="1:25" ht="15">
      <c r="A626" s="45">
        <v>2016</v>
      </c>
      <c r="B626" s="37">
        <v>5</v>
      </c>
      <c r="C626" s="37" t="s">
        <v>174</v>
      </c>
      <c r="D626" s="37" t="s">
        <v>175</v>
      </c>
      <c r="E626" s="37" t="s">
        <v>309</v>
      </c>
      <c r="F626" s="37" t="s">
        <v>176</v>
      </c>
      <c r="G626" s="38" t="s">
        <v>181</v>
      </c>
      <c r="H626" s="52">
        <v>290.84521001329153</v>
      </c>
      <c r="I626" s="53">
        <v>0</v>
      </c>
      <c r="J626" s="54">
        <v>290.84521001329153</v>
      </c>
      <c r="K626" s="52">
        <v>24.20059312032989</v>
      </c>
      <c r="L626" s="53">
        <v>45.00489510107238</v>
      </c>
      <c r="M626" s="54">
        <v>69.20548822140228</v>
      </c>
      <c r="N626" s="52">
        <v>25.5482202244007</v>
      </c>
      <c r="O626" s="53">
        <v>156.355276661565</v>
      </c>
      <c r="P626" s="53">
        <v>20.604180829839255</v>
      </c>
      <c r="Q626" s="53">
        <v>22.895141623930158</v>
      </c>
      <c r="R626" s="53">
        <v>51.06280814741924</v>
      </c>
      <c r="S626" s="53">
        <v>51.61683106421778</v>
      </c>
      <c r="T626" s="53">
        <v>33.54995652393201</v>
      </c>
      <c r="U626" s="53">
        <v>15.48275332021651</v>
      </c>
      <c r="V626" s="54">
        <v>377.1151683955206</v>
      </c>
      <c r="W626" s="55">
        <v>737.1658666302144</v>
      </c>
      <c r="X626" s="56">
        <v>75.1606333709912</v>
      </c>
      <c r="Y626" s="55">
        <v>842.0735601169243</v>
      </c>
    </row>
    <row r="627" spans="1:25" ht="15">
      <c r="A627" s="45">
        <v>2016</v>
      </c>
      <c r="B627" s="37">
        <v>5</v>
      </c>
      <c r="C627" s="37" t="s">
        <v>174</v>
      </c>
      <c r="D627" s="37" t="s">
        <v>182</v>
      </c>
      <c r="E627" s="37" t="s">
        <v>310</v>
      </c>
      <c r="F627" s="37" t="s">
        <v>176</v>
      </c>
      <c r="G627" s="38" t="s">
        <v>183</v>
      </c>
      <c r="H627" s="52">
        <v>1.6735123733461574</v>
      </c>
      <c r="I627" s="53">
        <v>0</v>
      </c>
      <c r="J627" s="54">
        <v>1.6735123733461574</v>
      </c>
      <c r="K627" s="52">
        <v>0.6028735635808442</v>
      </c>
      <c r="L627" s="53">
        <v>2.257209582922481</v>
      </c>
      <c r="M627" s="54">
        <v>2.8600831465033254</v>
      </c>
      <c r="N627" s="52">
        <v>0.5771542872323624</v>
      </c>
      <c r="O627" s="53">
        <v>1.3151642189448005</v>
      </c>
      <c r="P627" s="53">
        <v>0.8276878143855723</v>
      </c>
      <c r="Q627" s="53">
        <v>0.3606590756082926</v>
      </c>
      <c r="R627" s="53">
        <v>-0.17780271758566293</v>
      </c>
      <c r="S627" s="53">
        <v>3.7455353360484716</v>
      </c>
      <c r="T627" s="53">
        <v>21.672610850067322</v>
      </c>
      <c r="U627" s="53">
        <v>0.37592271857426396</v>
      </c>
      <c r="V627" s="54">
        <v>28.69693158327542</v>
      </c>
      <c r="W627" s="55">
        <v>33.2305271031249</v>
      </c>
      <c r="X627" s="56">
        <v>3.26607011915801</v>
      </c>
      <c r="Y627" s="55">
        <v>36.59120574445949</v>
      </c>
    </row>
    <row r="628" spans="1:25" ht="15">
      <c r="A628" s="45">
        <v>2016</v>
      </c>
      <c r="B628" s="37">
        <v>5</v>
      </c>
      <c r="C628" s="37" t="s">
        <v>174</v>
      </c>
      <c r="D628" s="37" t="s">
        <v>175</v>
      </c>
      <c r="E628" s="37" t="s">
        <v>311</v>
      </c>
      <c r="F628" s="37" t="s">
        <v>176</v>
      </c>
      <c r="G628" s="38" t="s">
        <v>184</v>
      </c>
      <c r="H628" s="52">
        <v>32.239311279772515</v>
      </c>
      <c r="I628" s="53">
        <v>1.62755467331087</v>
      </c>
      <c r="J628" s="54">
        <v>33.86686595308338</v>
      </c>
      <c r="K628" s="52">
        <v>0.9140803960068006</v>
      </c>
      <c r="L628" s="53">
        <v>10.855461065465361</v>
      </c>
      <c r="M628" s="54">
        <v>11.769541461472162</v>
      </c>
      <c r="N628" s="52">
        <v>4.146206356271803</v>
      </c>
      <c r="O628" s="53">
        <v>11.845515452599845</v>
      </c>
      <c r="P628" s="53">
        <v>2.2613703355931816</v>
      </c>
      <c r="Q628" s="53">
        <v>2.1978679146553635</v>
      </c>
      <c r="R628" s="53">
        <v>5.589809916687053</v>
      </c>
      <c r="S628" s="53">
        <v>11.048499523996679</v>
      </c>
      <c r="T628" s="53">
        <v>49.64707129163976</v>
      </c>
      <c r="U628" s="53">
        <v>1.468634056615138</v>
      </c>
      <c r="V628" s="54">
        <v>88.20497484805882</v>
      </c>
      <c r="W628" s="55">
        <v>133.84138226261436</v>
      </c>
      <c r="X628" s="56">
        <v>13.422562549647933</v>
      </c>
      <c r="Y628" s="55">
        <v>150.38052805782743</v>
      </c>
    </row>
    <row r="629" spans="1:25" ht="15">
      <c r="A629" s="45">
        <v>2016</v>
      </c>
      <c r="B629" s="37">
        <v>5</v>
      </c>
      <c r="C629" s="37" t="s">
        <v>174</v>
      </c>
      <c r="D629" s="37" t="s">
        <v>178</v>
      </c>
      <c r="E629" s="37" t="s">
        <v>312</v>
      </c>
      <c r="F629" s="37" t="s">
        <v>176</v>
      </c>
      <c r="G629" s="38" t="s">
        <v>185</v>
      </c>
      <c r="H629" s="52">
        <v>73.71836030188157</v>
      </c>
      <c r="I629" s="53">
        <v>0</v>
      </c>
      <c r="J629" s="54">
        <v>73.71836030188157</v>
      </c>
      <c r="K629" s="52">
        <v>1.3741422805671752</v>
      </c>
      <c r="L629" s="53">
        <v>33.854190598046735</v>
      </c>
      <c r="M629" s="54">
        <v>35.22833287861391</v>
      </c>
      <c r="N629" s="52">
        <v>26.159253137641883</v>
      </c>
      <c r="O629" s="53">
        <v>89.1109733709979</v>
      </c>
      <c r="P629" s="53">
        <v>14.747638153478933</v>
      </c>
      <c r="Q629" s="53">
        <v>12.509822194318705</v>
      </c>
      <c r="R629" s="53">
        <v>30.225848504805114</v>
      </c>
      <c r="S629" s="53">
        <v>35.64697771473475</v>
      </c>
      <c r="T629" s="53">
        <v>57.92995647353884</v>
      </c>
      <c r="U629" s="53">
        <v>11.855268647328002</v>
      </c>
      <c r="V629" s="54">
        <v>278.1857381968441</v>
      </c>
      <c r="W629" s="55">
        <v>387.13243137733957</v>
      </c>
      <c r="X629" s="56">
        <v>38.7855459368008</v>
      </c>
      <c r="Y629" s="55">
        <v>434.5348685483835</v>
      </c>
    </row>
    <row r="630" spans="1:25" ht="15">
      <c r="A630" s="45">
        <v>2016</v>
      </c>
      <c r="B630" s="37">
        <v>5</v>
      </c>
      <c r="C630" s="37" t="s">
        <v>174</v>
      </c>
      <c r="D630" s="37" t="s">
        <v>178</v>
      </c>
      <c r="E630" s="37" t="s">
        <v>313</v>
      </c>
      <c r="F630" s="37" t="s">
        <v>176</v>
      </c>
      <c r="G630" s="38" t="s">
        <v>186</v>
      </c>
      <c r="H630" s="52">
        <v>48.79099738166653</v>
      </c>
      <c r="I630" s="53">
        <v>0</v>
      </c>
      <c r="J630" s="54">
        <v>48.79099738166653</v>
      </c>
      <c r="K630" s="52">
        <v>0.6215156204641982</v>
      </c>
      <c r="L630" s="53">
        <v>14.663431907333587</v>
      </c>
      <c r="M630" s="54">
        <v>15.284947527797785</v>
      </c>
      <c r="N630" s="52">
        <v>5.857740751425607</v>
      </c>
      <c r="O630" s="53">
        <v>18.643431496464615</v>
      </c>
      <c r="P630" s="53">
        <v>4.279527194367804</v>
      </c>
      <c r="Q630" s="53">
        <v>3.8300905641132394</v>
      </c>
      <c r="R630" s="53">
        <v>9.931222280707503</v>
      </c>
      <c r="S630" s="53">
        <v>13.45402293155486</v>
      </c>
      <c r="T630" s="53">
        <v>48.12356356088707</v>
      </c>
      <c r="U630" s="53">
        <v>2.81157968547037</v>
      </c>
      <c r="V630" s="54">
        <v>106.93117846499106</v>
      </c>
      <c r="W630" s="55">
        <v>171.00712337445538</v>
      </c>
      <c r="X630" s="56">
        <v>17.217137054677533</v>
      </c>
      <c r="Y630" s="55">
        <v>192.8936441197601</v>
      </c>
    </row>
    <row r="631" spans="1:25" ht="15">
      <c r="A631" s="45">
        <v>2016</v>
      </c>
      <c r="B631" s="37">
        <v>5</v>
      </c>
      <c r="C631" s="37" t="s">
        <v>174</v>
      </c>
      <c r="D631" s="37" t="s">
        <v>178</v>
      </c>
      <c r="E631" s="37" t="s">
        <v>314</v>
      </c>
      <c r="F631" s="37" t="s">
        <v>176</v>
      </c>
      <c r="G631" s="38" t="s">
        <v>187</v>
      </c>
      <c r="H631" s="52">
        <v>52.42767457622444</v>
      </c>
      <c r="I631" s="53">
        <v>0</v>
      </c>
      <c r="J631" s="54">
        <v>52.42767457622444</v>
      </c>
      <c r="K631" s="52">
        <v>1.9484841595532538</v>
      </c>
      <c r="L631" s="53">
        <v>19.62850634841578</v>
      </c>
      <c r="M631" s="54">
        <v>21.576990507969033</v>
      </c>
      <c r="N631" s="52">
        <v>4.490977310949603</v>
      </c>
      <c r="O631" s="53">
        <v>13.304882573266909</v>
      </c>
      <c r="P631" s="53">
        <v>2.630699960448957</v>
      </c>
      <c r="Q631" s="53">
        <v>2.429335572335137</v>
      </c>
      <c r="R631" s="53">
        <v>6.293069703482087</v>
      </c>
      <c r="S631" s="53">
        <v>22.074369704384694</v>
      </c>
      <c r="T631" s="53">
        <v>116.88186984911395</v>
      </c>
      <c r="U631" s="53">
        <v>1.7243787908845067</v>
      </c>
      <c r="V631" s="54">
        <v>169.82958346486586</v>
      </c>
      <c r="W631" s="55">
        <v>243.83424854905934</v>
      </c>
      <c r="X631" s="56">
        <v>24.365241045586316</v>
      </c>
      <c r="Y631" s="55">
        <v>272.9769659485046</v>
      </c>
    </row>
    <row r="632" spans="1:25" ht="15">
      <c r="A632" s="45">
        <v>2016</v>
      </c>
      <c r="B632" s="37">
        <v>5</v>
      </c>
      <c r="C632" s="37" t="s">
        <v>174</v>
      </c>
      <c r="D632" s="37" t="s">
        <v>175</v>
      </c>
      <c r="E632" s="37" t="s">
        <v>315</v>
      </c>
      <c r="F632" s="37" t="s">
        <v>176</v>
      </c>
      <c r="G632" s="38" t="s">
        <v>188</v>
      </c>
      <c r="H632" s="52">
        <v>718.0370755207857</v>
      </c>
      <c r="I632" s="53">
        <v>9.110911598690477</v>
      </c>
      <c r="J632" s="54">
        <v>727.1479871194762</v>
      </c>
      <c r="K632" s="52">
        <v>14.980521124654114</v>
      </c>
      <c r="L632" s="53">
        <v>162.43969945511853</v>
      </c>
      <c r="M632" s="54">
        <v>177.42022057977263</v>
      </c>
      <c r="N632" s="52">
        <v>79.92965595910812</v>
      </c>
      <c r="O632" s="53">
        <v>339.8831131721838</v>
      </c>
      <c r="P632" s="53">
        <v>79.35495263110091</v>
      </c>
      <c r="Q632" s="53">
        <v>58.84230341407888</v>
      </c>
      <c r="R632" s="53">
        <v>135.19008234366967</v>
      </c>
      <c r="S632" s="53">
        <v>154.68496108257847</v>
      </c>
      <c r="T632" s="53">
        <v>129.61960484709877</v>
      </c>
      <c r="U632" s="53">
        <v>46.68492957454843</v>
      </c>
      <c r="V632" s="54">
        <v>1024.1896030243672</v>
      </c>
      <c r="W632" s="55">
        <v>1928.7578107236159</v>
      </c>
      <c r="X632" s="56">
        <v>196.12005860776867</v>
      </c>
      <c r="Y632" s="55">
        <v>2197.2586432741073</v>
      </c>
    </row>
    <row r="633" spans="1:25" ht="15" thickBot="1">
      <c r="A633" s="57">
        <v>2016</v>
      </c>
      <c r="B633" s="40">
        <v>5</v>
      </c>
      <c r="C633" s="40" t="s">
        <v>174</v>
      </c>
      <c r="D633" s="40" t="s">
        <v>182</v>
      </c>
      <c r="E633" s="40" t="s">
        <v>316</v>
      </c>
      <c r="F633" s="40" t="s">
        <v>176</v>
      </c>
      <c r="G633" s="42" t="s">
        <v>189</v>
      </c>
      <c r="H633" s="58">
        <v>8.514559725807263</v>
      </c>
      <c r="I633" s="59">
        <v>0</v>
      </c>
      <c r="J633" s="60">
        <v>8.514559725807263</v>
      </c>
      <c r="K633" s="58">
        <v>0</v>
      </c>
      <c r="L633" s="59">
        <v>4.466815480370485</v>
      </c>
      <c r="M633" s="60">
        <v>4.466815480370485</v>
      </c>
      <c r="N633" s="58">
        <v>1.54800334333337</v>
      </c>
      <c r="O633" s="59">
        <v>3.5823214971374777</v>
      </c>
      <c r="P633" s="59">
        <v>1.088561533779007</v>
      </c>
      <c r="Q633" s="59">
        <v>0.9326036984318802</v>
      </c>
      <c r="R633" s="59">
        <v>-0.23875468316765874</v>
      </c>
      <c r="S633" s="59">
        <v>4.908490833402248</v>
      </c>
      <c r="T633" s="59">
        <v>25.585556508921535</v>
      </c>
      <c r="U633" s="59">
        <v>1.08893210713985</v>
      </c>
      <c r="V633" s="60">
        <v>38.495714838977705</v>
      </c>
      <c r="W633" s="61">
        <v>51.47709004515545</v>
      </c>
      <c r="X633" s="62">
        <v>5.120929716506361</v>
      </c>
      <c r="Y633" s="61">
        <v>57.372380722137116</v>
      </c>
    </row>
    <row r="634" spans="1:25" ht="15" thickBot="1">
      <c r="A634" s="65">
        <v>2016</v>
      </c>
      <c r="B634" s="13">
        <v>5</v>
      </c>
      <c r="C634" s="44" t="s">
        <v>190</v>
      </c>
      <c r="D634" s="44" t="s">
        <v>190</v>
      </c>
      <c r="E634" s="13" t="s">
        <v>190</v>
      </c>
      <c r="F634" s="44" t="s">
        <v>191</v>
      </c>
      <c r="G634" s="14" t="s">
        <v>319</v>
      </c>
      <c r="H634" s="66">
        <v>6362.50322993922</v>
      </c>
      <c r="I634" s="67">
        <v>2593.121221297406</v>
      </c>
      <c r="J634" s="63">
        <v>8955.624451236625</v>
      </c>
      <c r="K634" s="66">
        <v>20435.038701652105</v>
      </c>
      <c r="L634" s="67">
        <v>9041.300928348768</v>
      </c>
      <c r="M634" s="63">
        <v>29476.339630000875</v>
      </c>
      <c r="N634" s="66">
        <v>4960.23149465399</v>
      </c>
      <c r="O634" s="67">
        <v>19466.336991891243</v>
      </c>
      <c r="P634" s="67">
        <v>3405.798656316123</v>
      </c>
      <c r="Q634" s="67">
        <v>5686.829723372999</v>
      </c>
      <c r="R634" s="67">
        <v>10295.769959993959</v>
      </c>
      <c r="S634" s="67">
        <v>10335.68728004795</v>
      </c>
      <c r="T634" s="67">
        <v>13001.945259808705</v>
      </c>
      <c r="U634" s="67">
        <v>2836.0590348763085</v>
      </c>
      <c r="V634" s="63">
        <v>69988.65840096129</v>
      </c>
      <c r="W634" s="64">
        <v>108420.62248219879</v>
      </c>
      <c r="X634" s="68">
        <v>10625.7616327879</v>
      </c>
      <c r="Y634" s="64">
        <v>119046.3841149867</v>
      </c>
    </row>
    <row r="635" spans="1:25" ht="15">
      <c r="A635" s="46">
        <v>2015</v>
      </c>
      <c r="B635" s="34">
        <v>5</v>
      </c>
      <c r="C635" s="34" t="s">
        <v>22</v>
      </c>
      <c r="D635" s="34" t="s">
        <v>23</v>
      </c>
      <c r="E635" s="34" t="s">
        <v>192</v>
      </c>
      <c r="F635" s="34" t="s">
        <v>24</v>
      </c>
      <c r="G635" s="35" t="s">
        <v>25</v>
      </c>
      <c r="H635" s="47">
        <v>118.60928917572794</v>
      </c>
      <c r="I635" s="48">
        <v>6.708917293092215</v>
      </c>
      <c r="J635" s="49">
        <v>125.31820646882015</v>
      </c>
      <c r="K635" s="47">
        <v>7523.698051714912</v>
      </c>
      <c r="L635" s="48">
        <v>4253.522030224708</v>
      </c>
      <c r="M635" s="49">
        <v>11777.22008193962</v>
      </c>
      <c r="N635" s="47">
        <v>1743.7577588097326</v>
      </c>
      <c r="O635" s="48">
        <v>9212.12892448118</v>
      </c>
      <c r="P635" s="48">
        <v>1636.893769591501</v>
      </c>
      <c r="Q635" s="48">
        <v>4235.631960628944</v>
      </c>
      <c r="R635" s="48">
        <v>4359.007675578743</v>
      </c>
      <c r="S635" s="48">
        <v>5024.23957745205</v>
      </c>
      <c r="T635" s="48">
        <v>6187.414582365629</v>
      </c>
      <c r="U635" s="48">
        <v>1249.7872145471677</v>
      </c>
      <c r="V635" s="49">
        <v>33648.861463454945</v>
      </c>
      <c r="W635" s="50">
        <v>45551.39975186339</v>
      </c>
      <c r="X635" s="51">
        <v>4578.003850490802</v>
      </c>
      <c r="Y635" s="50">
        <v>50129.40845823507</v>
      </c>
    </row>
    <row r="636" spans="1:25" ht="15">
      <c r="A636" s="45">
        <v>2015</v>
      </c>
      <c r="B636" s="37">
        <v>5</v>
      </c>
      <c r="C636" s="37" t="s">
        <v>22</v>
      </c>
      <c r="D636" s="37" t="s">
        <v>26</v>
      </c>
      <c r="E636" s="37" t="s">
        <v>193</v>
      </c>
      <c r="F636" s="37" t="s">
        <v>24</v>
      </c>
      <c r="G636" s="38" t="s">
        <v>27</v>
      </c>
      <c r="H636" s="52">
        <v>86.10829744911513</v>
      </c>
      <c r="I636" s="53">
        <v>3.278266386384858</v>
      </c>
      <c r="J636" s="54">
        <v>89.38656383549998</v>
      </c>
      <c r="K636" s="52">
        <v>326.61765313848844</v>
      </c>
      <c r="L636" s="53">
        <v>46.069234804623626</v>
      </c>
      <c r="M636" s="54">
        <v>372.6868879431121</v>
      </c>
      <c r="N636" s="52">
        <v>93.7183210976116</v>
      </c>
      <c r="O636" s="53">
        <v>74.5412392161513</v>
      </c>
      <c r="P636" s="53">
        <v>8.911891845696879</v>
      </c>
      <c r="Q636" s="53">
        <v>7.116947346240665</v>
      </c>
      <c r="R636" s="53">
        <v>45.13825267873678</v>
      </c>
      <c r="S636" s="53">
        <v>48.44832928750226</v>
      </c>
      <c r="T636" s="53">
        <v>35.373127638386315</v>
      </c>
      <c r="U636" s="53">
        <v>10.232503498083362</v>
      </c>
      <c r="V636" s="54">
        <v>323.48061260840916</v>
      </c>
      <c r="W636" s="55">
        <v>785.5540643870212</v>
      </c>
      <c r="X636" s="56">
        <v>78.94961412328334</v>
      </c>
      <c r="Y636" s="55">
        <v>864.5028727847794</v>
      </c>
    </row>
    <row r="637" spans="1:25" ht="15">
      <c r="A637" s="45">
        <v>2015</v>
      </c>
      <c r="B637" s="37">
        <v>5</v>
      </c>
      <c r="C637" s="37" t="s">
        <v>22</v>
      </c>
      <c r="D637" s="37" t="s">
        <v>26</v>
      </c>
      <c r="E637" s="37" t="s">
        <v>194</v>
      </c>
      <c r="F637" s="37" t="s">
        <v>24</v>
      </c>
      <c r="G637" s="38" t="s">
        <v>28</v>
      </c>
      <c r="H637" s="52">
        <v>32.566970150907615</v>
      </c>
      <c r="I637" s="53">
        <v>1.6785148783809876</v>
      </c>
      <c r="J637" s="54">
        <v>34.2454850292886</v>
      </c>
      <c r="K637" s="52">
        <v>725.5871474478231</v>
      </c>
      <c r="L637" s="53">
        <v>426.7041362276472</v>
      </c>
      <c r="M637" s="54">
        <v>1152.2912836754704</v>
      </c>
      <c r="N637" s="52">
        <v>196.8666024707377</v>
      </c>
      <c r="O637" s="53">
        <v>1094.6437416009703</v>
      </c>
      <c r="P637" s="53">
        <v>151.9351086944157</v>
      </c>
      <c r="Q637" s="53">
        <v>147.90347077370197</v>
      </c>
      <c r="R637" s="53">
        <v>583.9141800740458</v>
      </c>
      <c r="S637" s="53">
        <v>488.3851391624147</v>
      </c>
      <c r="T637" s="53">
        <v>734.382861818739</v>
      </c>
      <c r="U637" s="53">
        <v>157.57570141664016</v>
      </c>
      <c r="V637" s="54">
        <v>3555.6068060116654</v>
      </c>
      <c r="W637" s="55">
        <v>4742.143574716425</v>
      </c>
      <c r="X637" s="56">
        <v>476.59458561414164</v>
      </c>
      <c r="Y637" s="55">
        <v>5218.738434061267</v>
      </c>
    </row>
    <row r="638" spans="1:25" ht="15">
      <c r="A638" s="45">
        <v>2015</v>
      </c>
      <c r="B638" s="37">
        <v>5</v>
      </c>
      <c r="C638" s="37" t="s">
        <v>22</v>
      </c>
      <c r="D638" s="37" t="s">
        <v>29</v>
      </c>
      <c r="E638" s="37" t="s">
        <v>195</v>
      </c>
      <c r="F638" s="37" t="s">
        <v>24</v>
      </c>
      <c r="G638" s="38" t="s">
        <v>30</v>
      </c>
      <c r="H638" s="52">
        <v>57.04296844218702</v>
      </c>
      <c r="I638" s="53">
        <v>0</v>
      </c>
      <c r="J638" s="54">
        <v>57.04296844218702</v>
      </c>
      <c r="K638" s="52">
        <v>227.6083972941714</v>
      </c>
      <c r="L638" s="53">
        <v>28.485815703709303</v>
      </c>
      <c r="M638" s="54">
        <v>256.0942129978807</v>
      </c>
      <c r="N638" s="52">
        <v>28.920259621665718</v>
      </c>
      <c r="O638" s="53">
        <v>249.1449587173781</v>
      </c>
      <c r="P638" s="53">
        <v>20.36114412631556</v>
      </c>
      <c r="Q638" s="53">
        <v>23.544380688437755</v>
      </c>
      <c r="R638" s="53">
        <v>69.87995210112962</v>
      </c>
      <c r="S638" s="53">
        <v>77.6761508655537</v>
      </c>
      <c r="T638" s="53">
        <v>90.30357031294841</v>
      </c>
      <c r="U638" s="53">
        <v>17.070926060273422</v>
      </c>
      <c r="V638" s="54">
        <v>576.9013424937023</v>
      </c>
      <c r="W638" s="55">
        <v>890.03852393377</v>
      </c>
      <c r="X638" s="56">
        <v>89.45053002856247</v>
      </c>
      <c r="Y638" s="55">
        <v>979.4885088176054</v>
      </c>
    </row>
    <row r="639" spans="1:25" ht="15">
      <c r="A639" s="45">
        <v>2015</v>
      </c>
      <c r="B639" s="37">
        <v>5</v>
      </c>
      <c r="C639" s="37" t="s">
        <v>22</v>
      </c>
      <c r="D639" s="37" t="s">
        <v>26</v>
      </c>
      <c r="E639" s="37" t="s">
        <v>196</v>
      </c>
      <c r="F639" s="37" t="s">
        <v>24</v>
      </c>
      <c r="G639" s="38" t="s">
        <v>31</v>
      </c>
      <c r="H639" s="52">
        <v>9.264302037194534</v>
      </c>
      <c r="I639" s="53">
        <v>0</v>
      </c>
      <c r="J639" s="54">
        <v>9.264302037194534</v>
      </c>
      <c r="K639" s="52">
        <v>392.7932216538225</v>
      </c>
      <c r="L639" s="53">
        <v>87.19839419031551</v>
      </c>
      <c r="M639" s="54">
        <v>479.99161584413804</v>
      </c>
      <c r="N639" s="52">
        <v>41.35978978423278</v>
      </c>
      <c r="O639" s="53">
        <v>182.13795194693742</v>
      </c>
      <c r="P639" s="53">
        <v>24.53300538508211</v>
      </c>
      <c r="Q639" s="53">
        <v>20.92060165191945</v>
      </c>
      <c r="R639" s="53">
        <v>98.68164058789596</v>
      </c>
      <c r="S639" s="53">
        <v>93.3410249030866</v>
      </c>
      <c r="T639" s="53">
        <v>78.6232569539318</v>
      </c>
      <c r="U639" s="53">
        <v>22.76671986902191</v>
      </c>
      <c r="V639" s="54">
        <v>562.3639910821081</v>
      </c>
      <c r="W639" s="55">
        <v>1051.6199089634406</v>
      </c>
      <c r="X639" s="56">
        <v>105.68982809369125</v>
      </c>
      <c r="Y639" s="55">
        <v>1157.3097702479693</v>
      </c>
    </row>
    <row r="640" spans="1:25" ht="15">
      <c r="A640" s="45">
        <v>2015</v>
      </c>
      <c r="B640" s="37">
        <v>5</v>
      </c>
      <c r="C640" s="37" t="s">
        <v>22</v>
      </c>
      <c r="D640" s="37" t="s">
        <v>29</v>
      </c>
      <c r="E640" s="37" t="s">
        <v>197</v>
      </c>
      <c r="F640" s="37" t="s">
        <v>24</v>
      </c>
      <c r="G640" s="38" t="s">
        <v>32</v>
      </c>
      <c r="H640" s="52">
        <v>22.479906087404515</v>
      </c>
      <c r="I640" s="53">
        <v>0</v>
      </c>
      <c r="J640" s="54">
        <v>22.479906087404515</v>
      </c>
      <c r="K640" s="52">
        <v>2441.838814388019</v>
      </c>
      <c r="L640" s="53">
        <v>329.9288571230305</v>
      </c>
      <c r="M640" s="54">
        <v>2771.7676715110492</v>
      </c>
      <c r="N640" s="52">
        <v>245.12596514346598</v>
      </c>
      <c r="O640" s="53">
        <v>1142.0033740340862</v>
      </c>
      <c r="P640" s="53">
        <v>265.60524628287425</v>
      </c>
      <c r="Q640" s="53">
        <v>147.86978357198961</v>
      </c>
      <c r="R640" s="53">
        <v>877.2786293657327</v>
      </c>
      <c r="S640" s="53">
        <v>743.6186793710888</v>
      </c>
      <c r="T640" s="53">
        <v>565.3454371834093</v>
      </c>
      <c r="U640" s="53">
        <v>240.61023129628353</v>
      </c>
      <c r="V640" s="54">
        <v>4227.457346248931</v>
      </c>
      <c r="W640" s="55">
        <v>7021.704923847385</v>
      </c>
      <c r="X640" s="56">
        <v>705.6948803035484</v>
      </c>
      <c r="Y640" s="55">
        <v>7727.400010012245</v>
      </c>
    </row>
    <row r="641" spans="1:25" ht="15">
      <c r="A641" s="45">
        <v>2015</v>
      </c>
      <c r="B641" s="37">
        <v>5</v>
      </c>
      <c r="C641" s="37" t="s">
        <v>22</v>
      </c>
      <c r="D641" s="37" t="s">
        <v>26</v>
      </c>
      <c r="E641" s="37" t="s">
        <v>198</v>
      </c>
      <c r="F641" s="37" t="s">
        <v>24</v>
      </c>
      <c r="G641" s="38" t="s">
        <v>33</v>
      </c>
      <c r="H641" s="52">
        <v>22.98213450332133</v>
      </c>
      <c r="I641" s="53">
        <v>10.337323692745956</v>
      </c>
      <c r="J641" s="54">
        <v>33.31945819606729</v>
      </c>
      <c r="K641" s="52">
        <v>893.1849348285815</v>
      </c>
      <c r="L641" s="53">
        <v>192.04711674201613</v>
      </c>
      <c r="M641" s="54">
        <v>1085.2320515705976</v>
      </c>
      <c r="N641" s="52">
        <v>32.470590704371766</v>
      </c>
      <c r="O641" s="53">
        <v>207.1688437866245</v>
      </c>
      <c r="P641" s="53">
        <v>16.159907998683966</v>
      </c>
      <c r="Q641" s="53">
        <v>10.802886536862184</v>
      </c>
      <c r="R641" s="53">
        <v>46.38320352830064</v>
      </c>
      <c r="S641" s="53">
        <v>104.31907394500158</v>
      </c>
      <c r="T641" s="53">
        <v>48.5655076363405</v>
      </c>
      <c r="U641" s="53">
        <v>10.481862377569962</v>
      </c>
      <c r="V641" s="54">
        <v>476.35187651375514</v>
      </c>
      <c r="W641" s="55">
        <v>1594.90338628042</v>
      </c>
      <c r="X641" s="56">
        <v>160.29086540174782</v>
      </c>
      <c r="Y641" s="55">
        <v>1755.1943157564979</v>
      </c>
    </row>
    <row r="642" spans="1:25" ht="15">
      <c r="A642" s="45">
        <v>2015</v>
      </c>
      <c r="B642" s="37">
        <v>5</v>
      </c>
      <c r="C642" s="37" t="s">
        <v>22</v>
      </c>
      <c r="D642" s="37" t="s">
        <v>29</v>
      </c>
      <c r="E642" s="37" t="s">
        <v>199</v>
      </c>
      <c r="F642" s="37" t="s">
        <v>24</v>
      </c>
      <c r="G642" s="38" t="s">
        <v>34</v>
      </c>
      <c r="H642" s="52">
        <v>0.5867632434725951</v>
      </c>
      <c r="I642" s="53">
        <v>0.23808841098157524</v>
      </c>
      <c r="J642" s="54">
        <v>0.8248516544541704</v>
      </c>
      <c r="K642" s="52">
        <v>2261.925002328969</v>
      </c>
      <c r="L642" s="53">
        <v>548.8932083823685</v>
      </c>
      <c r="M642" s="54">
        <v>2810.8182107113375</v>
      </c>
      <c r="N642" s="52">
        <v>256.3761891198617</v>
      </c>
      <c r="O642" s="53">
        <v>1104.7965442921015</v>
      </c>
      <c r="P642" s="53">
        <v>218.46161452963085</v>
      </c>
      <c r="Q642" s="53">
        <v>195.24776447150032</v>
      </c>
      <c r="R642" s="53">
        <v>499.7144775174307</v>
      </c>
      <c r="S642" s="53">
        <v>671.8572431966392</v>
      </c>
      <c r="T642" s="53">
        <v>488.1704216855784</v>
      </c>
      <c r="U642" s="53">
        <v>118.38338905959662</v>
      </c>
      <c r="V642" s="54">
        <v>3553.007643872339</v>
      </c>
      <c r="W642" s="55">
        <v>6364.650706238131</v>
      </c>
      <c r="X642" s="56">
        <v>639.6597252153576</v>
      </c>
      <c r="Y642" s="55">
        <v>7004.3112248743055</v>
      </c>
    </row>
    <row r="643" spans="1:25" ht="15">
      <c r="A643" s="45">
        <v>2015</v>
      </c>
      <c r="B643" s="37">
        <v>5</v>
      </c>
      <c r="C643" s="37" t="s">
        <v>22</v>
      </c>
      <c r="D643" s="37" t="s">
        <v>29</v>
      </c>
      <c r="E643" s="37" t="s">
        <v>200</v>
      </c>
      <c r="F643" s="37" t="s">
        <v>24</v>
      </c>
      <c r="G643" s="38" t="s">
        <v>35</v>
      </c>
      <c r="H643" s="52">
        <v>3.6425342050195813</v>
      </c>
      <c r="I643" s="53">
        <v>0</v>
      </c>
      <c r="J643" s="54">
        <v>3.6425342050195813</v>
      </c>
      <c r="K643" s="52">
        <v>572.3333056964531</v>
      </c>
      <c r="L643" s="53">
        <v>94.67780777447653</v>
      </c>
      <c r="M643" s="54">
        <v>667.0111134709296</v>
      </c>
      <c r="N643" s="52">
        <v>51.139176848984576</v>
      </c>
      <c r="O643" s="53">
        <v>219.86853122408752</v>
      </c>
      <c r="P643" s="53">
        <v>28.48458413492646</v>
      </c>
      <c r="Q643" s="53">
        <v>13.467347312277928</v>
      </c>
      <c r="R643" s="53">
        <v>99.54552534867514</v>
      </c>
      <c r="S643" s="53">
        <v>113.10026421572515</v>
      </c>
      <c r="T643" s="53">
        <v>78.55451476259977</v>
      </c>
      <c r="U643" s="53">
        <v>23.576536834794474</v>
      </c>
      <c r="V643" s="54">
        <v>627.736480682071</v>
      </c>
      <c r="W643" s="55">
        <v>1298.39012835802</v>
      </c>
      <c r="X643" s="56">
        <v>130.4907166969765</v>
      </c>
      <c r="Y643" s="55">
        <v>1428.8809457047657</v>
      </c>
    </row>
    <row r="644" spans="1:25" ht="15">
      <c r="A644" s="45">
        <v>2015</v>
      </c>
      <c r="B644" s="37">
        <v>5</v>
      </c>
      <c r="C644" s="37" t="s">
        <v>22</v>
      </c>
      <c r="D644" s="37" t="s">
        <v>29</v>
      </c>
      <c r="E644" s="37" t="s">
        <v>201</v>
      </c>
      <c r="F644" s="37" t="s">
        <v>24</v>
      </c>
      <c r="G644" s="38" t="s">
        <v>36</v>
      </c>
      <c r="H644" s="52">
        <v>8.106559562736251</v>
      </c>
      <c r="I644" s="53">
        <v>0</v>
      </c>
      <c r="J644" s="54">
        <v>8.106559562736251</v>
      </c>
      <c r="K644" s="52">
        <v>839.7531378165908</v>
      </c>
      <c r="L644" s="53">
        <v>287.4642961542812</v>
      </c>
      <c r="M644" s="54">
        <v>1127.217433970872</v>
      </c>
      <c r="N644" s="52">
        <v>89.36766119714696</v>
      </c>
      <c r="O644" s="53">
        <v>304.2085682818437</v>
      </c>
      <c r="P644" s="53">
        <v>74.89856542692607</v>
      </c>
      <c r="Q644" s="53">
        <v>46.8366331006129</v>
      </c>
      <c r="R644" s="53">
        <v>213.04312502869345</v>
      </c>
      <c r="S644" s="53">
        <v>250.70046907145394</v>
      </c>
      <c r="T644" s="53">
        <v>276.86080084933633</v>
      </c>
      <c r="U644" s="53">
        <v>53.50106325298122</v>
      </c>
      <c r="V644" s="54">
        <v>1309.4168862089944</v>
      </c>
      <c r="W644" s="55">
        <v>2444.7408797426024</v>
      </c>
      <c r="X644" s="56">
        <v>245.70119853659006</v>
      </c>
      <c r="Y644" s="55">
        <v>2690.442427165842</v>
      </c>
    </row>
    <row r="645" spans="1:25" ht="15">
      <c r="A645" s="45">
        <v>2015</v>
      </c>
      <c r="B645" s="37">
        <v>5</v>
      </c>
      <c r="C645" s="37" t="s">
        <v>37</v>
      </c>
      <c r="D645" s="37" t="s">
        <v>38</v>
      </c>
      <c r="E645" s="37" t="s">
        <v>202</v>
      </c>
      <c r="F645" s="37" t="s">
        <v>39</v>
      </c>
      <c r="G645" s="38" t="s">
        <v>40</v>
      </c>
      <c r="H645" s="52">
        <v>57.00521454478322</v>
      </c>
      <c r="I645" s="53">
        <v>24.436789956269294</v>
      </c>
      <c r="J645" s="54">
        <v>81.44200450105251</v>
      </c>
      <c r="K645" s="52">
        <v>23.946326743419096</v>
      </c>
      <c r="L645" s="53">
        <v>1.7809713671374465</v>
      </c>
      <c r="M645" s="54">
        <v>25.727298110556543</v>
      </c>
      <c r="N645" s="52">
        <v>49.02626223429089</v>
      </c>
      <c r="O645" s="53">
        <v>47.81388952627102</v>
      </c>
      <c r="P645" s="53">
        <v>11.306389017519082</v>
      </c>
      <c r="Q645" s="53">
        <v>4.848934157765896</v>
      </c>
      <c r="R645" s="53">
        <v>21.11898588728174</v>
      </c>
      <c r="S645" s="53">
        <v>28.548377422010557</v>
      </c>
      <c r="T645" s="53">
        <v>47.12747251292041</v>
      </c>
      <c r="U645" s="53">
        <v>4.607991923570547</v>
      </c>
      <c r="V645" s="54">
        <v>214.39830268163016</v>
      </c>
      <c r="W645" s="55">
        <v>321.56760529323924</v>
      </c>
      <c r="X645" s="56">
        <v>32.31810507334271</v>
      </c>
      <c r="Y645" s="55">
        <v>353.885130965955</v>
      </c>
    </row>
    <row r="646" spans="1:25" ht="15">
      <c r="A646" s="45">
        <v>2015</v>
      </c>
      <c r="B646" s="37">
        <v>5</v>
      </c>
      <c r="C646" s="37" t="s">
        <v>37</v>
      </c>
      <c r="D646" s="37" t="s">
        <v>38</v>
      </c>
      <c r="E646" s="37" t="s">
        <v>203</v>
      </c>
      <c r="F646" s="37" t="s">
        <v>39</v>
      </c>
      <c r="G646" s="38" t="s">
        <v>41</v>
      </c>
      <c r="H646" s="52">
        <v>62.82068587548289</v>
      </c>
      <c r="I646" s="53">
        <v>23.92866397638493</v>
      </c>
      <c r="J646" s="54">
        <v>86.74934985186782</v>
      </c>
      <c r="K646" s="52">
        <v>43.634165619983584</v>
      </c>
      <c r="L646" s="53">
        <v>29.014520375268376</v>
      </c>
      <c r="M646" s="54">
        <v>72.64868599525195</v>
      </c>
      <c r="N646" s="52">
        <v>36.54870579283676</v>
      </c>
      <c r="O646" s="53">
        <v>329.206174697536</v>
      </c>
      <c r="P646" s="53">
        <v>22.42003560935085</v>
      </c>
      <c r="Q646" s="53">
        <v>20.394793102899474</v>
      </c>
      <c r="R646" s="53">
        <v>52.06239309646474</v>
      </c>
      <c r="S646" s="53">
        <v>85.20943039353656</v>
      </c>
      <c r="T646" s="53">
        <v>122.72870158314778</v>
      </c>
      <c r="U646" s="53">
        <v>12.605081210128732</v>
      </c>
      <c r="V646" s="54">
        <v>681.175315485901</v>
      </c>
      <c r="W646" s="55">
        <v>840.5733513330208</v>
      </c>
      <c r="X646" s="56">
        <v>84.47917924610745</v>
      </c>
      <c r="Y646" s="55">
        <v>925.0519254163988</v>
      </c>
    </row>
    <row r="647" spans="1:25" ht="15">
      <c r="A647" s="45">
        <v>2015</v>
      </c>
      <c r="B647" s="37">
        <v>5</v>
      </c>
      <c r="C647" s="37" t="s">
        <v>37</v>
      </c>
      <c r="D647" s="37" t="s">
        <v>38</v>
      </c>
      <c r="E647" s="37" t="s">
        <v>204</v>
      </c>
      <c r="F647" s="37" t="s">
        <v>39</v>
      </c>
      <c r="G647" s="38" t="s">
        <v>42</v>
      </c>
      <c r="H647" s="52">
        <v>26.271016889117366</v>
      </c>
      <c r="I647" s="53">
        <v>460.4460376738905</v>
      </c>
      <c r="J647" s="54">
        <v>486.7170545630079</v>
      </c>
      <c r="K647" s="52">
        <v>17.132858259273807</v>
      </c>
      <c r="L647" s="53">
        <v>14.851814444549307</v>
      </c>
      <c r="M647" s="54">
        <v>31.984672703823115</v>
      </c>
      <c r="N647" s="52">
        <v>17.488196306130583</v>
      </c>
      <c r="O647" s="53">
        <v>96.9999643821986</v>
      </c>
      <c r="P647" s="53">
        <v>12.195942606452784</v>
      </c>
      <c r="Q647" s="53">
        <v>9.29082212723981</v>
      </c>
      <c r="R647" s="53">
        <v>28.808259447247337</v>
      </c>
      <c r="S647" s="53">
        <v>63.10591532435775</v>
      </c>
      <c r="T647" s="53">
        <v>68.55262398293515</v>
      </c>
      <c r="U647" s="53">
        <v>7.387708955864621</v>
      </c>
      <c r="V647" s="54">
        <v>303.82943313242663</v>
      </c>
      <c r="W647" s="55">
        <v>822.5311603992576</v>
      </c>
      <c r="X647" s="56">
        <v>82.66593928571645</v>
      </c>
      <c r="Y647" s="55">
        <v>905.1968505394439</v>
      </c>
    </row>
    <row r="648" spans="1:25" ht="15">
      <c r="A648" s="45">
        <v>2015</v>
      </c>
      <c r="B648" s="37">
        <v>5</v>
      </c>
      <c r="C648" s="37" t="s">
        <v>37</v>
      </c>
      <c r="D648" s="37" t="s">
        <v>38</v>
      </c>
      <c r="E648" s="37" t="s">
        <v>205</v>
      </c>
      <c r="F648" s="37" t="s">
        <v>39</v>
      </c>
      <c r="G648" s="38" t="s">
        <v>43</v>
      </c>
      <c r="H648" s="52">
        <v>17.928537756400885</v>
      </c>
      <c r="I648" s="53">
        <v>30.18166661208915</v>
      </c>
      <c r="J648" s="54">
        <v>48.11020436849003</v>
      </c>
      <c r="K648" s="52">
        <v>7.33610207784615</v>
      </c>
      <c r="L648" s="53">
        <v>8.730791609336421</v>
      </c>
      <c r="M648" s="54">
        <v>16.06689368718257</v>
      </c>
      <c r="N648" s="52">
        <v>9.243493234514146</v>
      </c>
      <c r="O648" s="53">
        <v>36.224177773662625</v>
      </c>
      <c r="P648" s="53">
        <v>5.276123977977295</v>
      </c>
      <c r="Q648" s="53">
        <v>4.000024009562216</v>
      </c>
      <c r="R648" s="53">
        <v>13.483970704354903</v>
      </c>
      <c r="S648" s="53">
        <v>18.773990634153567</v>
      </c>
      <c r="T648" s="53">
        <v>41.285412259149226</v>
      </c>
      <c r="U648" s="53">
        <v>3.810886076677326</v>
      </c>
      <c r="V648" s="54">
        <v>132.09807867005128</v>
      </c>
      <c r="W648" s="55">
        <v>196.2751767257239</v>
      </c>
      <c r="X648" s="56">
        <v>19.726015921050085</v>
      </c>
      <c r="Y648" s="55">
        <v>216.00102205620425</v>
      </c>
    </row>
    <row r="649" spans="1:25" ht="15">
      <c r="A649" s="45">
        <v>2015</v>
      </c>
      <c r="B649" s="37">
        <v>5</v>
      </c>
      <c r="C649" s="37" t="s">
        <v>37</v>
      </c>
      <c r="D649" s="37" t="s">
        <v>38</v>
      </c>
      <c r="E649" s="37" t="s">
        <v>206</v>
      </c>
      <c r="F649" s="37" t="s">
        <v>39</v>
      </c>
      <c r="G649" s="38" t="s">
        <v>44</v>
      </c>
      <c r="H649" s="52">
        <v>24.617565109262912</v>
      </c>
      <c r="I649" s="53">
        <v>47.74332673589175</v>
      </c>
      <c r="J649" s="54">
        <v>72.36089184515467</v>
      </c>
      <c r="K649" s="52">
        <v>0.8539417837758563</v>
      </c>
      <c r="L649" s="53">
        <v>18.0414303833265</v>
      </c>
      <c r="M649" s="54">
        <v>18.895372167102355</v>
      </c>
      <c r="N649" s="52">
        <v>10.312728996431714</v>
      </c>
      <c r="O649" s="53">
        <v>41.81424699272346</v>
      </c>
      <c r="P649" s="53">
        <v>9.180718182599522</v>
      </c>
      <c r="Q649" s="53">
        <v>6.38203971190715</v>
      </c>
      <c r="R649" s="53">
        <v>26.553609698240592</v>
      </c>
      <c r="S649" s="53">
        <v>24.909615663911676</v>
      </c>
      <c r="T649" s="53">
        <v>50.23029524687818</v>
      </c>
      <c r="U649" s="53">
        <v>4.545737037913388</v>
      </c>
      <c r="V649" s="54">
        <v>173.92899153060569</v>
      </c>
      <c r="W649" s="55">
        <v>265.1852555428627</v>
      </c>
      <c r="X649" s="56">
        <v>26.65160606957443</v>
      </c>
      <c r="Y649" s="55">
        <v>291.83663723679945</v>
      </c>
    </row>
    <row r="650" spans="1:25" ht="15">
      <c r="A650" s="45">
        <v>2015</v>
      </c>
      <c r="B650" s="37">
        <v>5</v>
      </c>
      <c r="C650" s="37" t="s">
        <v>37</v>
      </c>
      <c r="D650" s="37" t="s">
        <v>38</v>
      </c>
      <c r="E650" s="37" t="s">
        <v>207</v>
      </c>
      <c r="F650" s="37" t="s">
        <v>39</v>
      </c>
      <c r="G650" s="38" t="s">
        <v>45</v>
      </c>
      <c r="H650" s="52">
        <v>18.895229559725966</v>
      </c>
      <c r="I650" s="53">
        <v>254.39398385888344</v>
      </c>
      <c r="J650" s="54">
        <v>273.2892134186094</v>
      </c>
      <c r="K650" s="52">
        <v>3.027291645441113</v>
      </c>
      <c r="L650" s="53">
        <v>14.005100096015022</v>
      </c>
      <c r="M650" s="54">
        <v>17.032391741456134</v>
      </c>
      <c r="N650" s="52">
        <v>17.67422007778914</v>
      </c>
      <c r="O650" s="53">
        <v>41.64882705804206</v>
      </c>
      <c r="P650" s="53">
        <v>4.722968720675329</v>
      </c>
      <c r="Q650" s="53">
        <v>2.955611731824126</v>
      </c>
      <c r="R650" s="53">
        <v>12.729986519572165</v>
      </c>
      <c r="S650" s="53">
        <v>30.63795118999447</v>
      </c>
      <c r="T650" s="53">
        <v>35.03110693989583</v>
      </c>
      <c r="U650" s="53">
        <v>3.4623996966846406</v>
      </c>
      <c r="V650" s="54">
        <v>148.86307193447774</v>
      </c>
      <c r="W650" s="55">
        <v>439.1846770945433</v>
      </c>
      <c r="X650" s="56">
        <v>44.13888777439107</v>
      </c>
      <c r="Y650" s="55">
        <v>483.3233925567923</v>
      </c>
    </row>
    <row r="651" spans="1:25" ht="15">
      <c r="A651" s="45">
        <v>2015</v>
      </c>
      <c r="B651" s="37">
        <v>5</v>
      </c>
      <c r="C651" s="37" t="s">
        <v>46</v>
      </c>
      <c r="D651" s="37" t="s">
        <v>47</v>
      </c>
      <c r="E651" s="37" t="s">
        <v>208</v>
      </c>
      <c r="F651" s="37" t="s">
        <v>48</v>
      </c>
      <c r="G651" s="38" t="s">
        <v>49</v>
      </c>
      <c r="H651" s="52">
        <v>8.636183655195664</v>
      </c>
      <c r="I651" s="53">
        <v>2.476504126933133</v>
      </c>
      <c r="J651" s="54">
        <v>11.112687782128797</v>
      </c>
      <c r="K651" s="52">
        <v>1.9412303181005564</v>
      </c>
      <c r="L651" s="53">
        <v>2.171945837842776</v>
      </c>
      <c r="M651" s="54">
        <v>4.113176155943332</v>
      </c>
      <c r="N651" s="52">
        <v>2.7157951056150287</v>
      </c>
      <c r="O651" s="53">
        <v>6.579235106924935</v>
      </c>
      <c r="P651" s="53">
        <v>1.5733569036981916</v>
      </c>
      <c r="Q651" s="53">
        <v>1.0370790819786735</v>
      </c>
      <c r="R651" s="53">
        <v>6.999374081346937</v>
      </c>
      <c r="S651" s="53">
        <v>4.423405076005512</v>
      </c>
      <c r="T651" s="53">
        <v>8.155742636508508</v>
      </c>
      <c r="U651" s="53">
        <v>1.4799438125730233</v>
      </c>
      <c r="V651" s="54">
        <v>32.96393180465081</v>
      </c>
      <c r="W651" s="55">
        <v>48.18979574272294</v>
      </c>
      <c r="X651" s="56">
        <v>4.8431587157708265</v>
      </c>
      <c r="Y651" s="55">
        <v>53.03286971575818</v>
      </c>
    </row>
    <row r="652" spans="1:25" ht="15">
      <c r="A652" s="45">
        <v>2015</v>
      </c>
      <c r="B652" s="37">
        <v>5</v>
      </c>
      <c r="C652" s="37" t="s">
        <v>46</v>
      </c>
      <c r="D652" s="37" t="s">
        <v>47</v>
      </c>
      <c r="E652" s="37" t="s">
        <v>209</v>
      </c>
      <c r="F652" s="37" t="s">
        <v>48</v>
      </c>
      <c r="G652" s="38" t="s">
        <v>50</v>
      </c>
      <c r="H652" s="52">
        <v>13.729848287961302</v>
      </c>
      <c r="I652" s="53">
        <v>2.25581765302316</v>
      </c>
      <c r="J652" s="54">
        <v>15.985665940984461</v>
      </c>
      <c r="K652" s="52">
        <v>2.980156676444596</v>
      </c>
      <c r="L652" s="53">
        <v>4.361286183929806</v>
      </c>
      <c r="M652" s="54">
        <v>7.341442860374402</v>
      </c>
      <c r="N652" s="52">
        <v>3.0561579026964085</v>
      </c>
      <c r="O652" s="53">
        <v>14.918230402881477</v>
      </c>
      <c r="P652" s="53">
        <v>2.3101304243644325</v>
      </c>
      <c r="Q652" s="53">
        <v>1.7423523142863415</v>
      </c>
      <c r="R652" s="53">
        <v>10.123138420638742</v>
      </c>
      <c r="S652" s="53">
        <v>6.823036880933551</v>
      </c>
      <c r="T652" s="53">
        <v>12.6292204437559</v>
      </c>
      <c r="U652" s="53">
        <v>2.1536755357055557</v>
      </c>
      <c r="V652" s="54">
        <v>53.75594232526241</v>
      </c>
      <c r="W652" s="55">
        <v>77.08305112662127</v>
      </c>
      <c r="X652" s="56">
        <v>7.746981620630736</v>
      </c>
      <c r="Y652" s="55">
        <v>84.82989944719938</v>
      </c>
    </row>
    <row r="653" spans="1:25" ht="15">
      <c r="A653" s="45">
        <v>2015</v>
      </c>
      <c r="B653" s="37">
        <v>5</v>
      </c>
      <c r="C653" s="37" t="s">
        <v>46</v>
      </c>
      <c r="D653" s="37" t="s">
        <v>51</v>
      </c>
      <c r="E653" s="37" t="s">
        <v>210</v>
      </c>
      <c r="F653" s="37" t="s">
        <v>48</v>
      </c>
      <c r="G653" s="38" t="s">
        <v>52</v>
      </c>
      <c r="H653" s="52">
        <v>25.538272343909814</v>
      </c>
      <c r="I653" s="53">
        <v>3.798123971652264</v>
      </c>
      <c r="J653" s="54">
        <v>29.336396315562077</v>
      </c>
      <c r="K653" s="52">
        <v>33.11769756281624</v>
      </c>
      <c r="L653" s="53">
        <v>20.070550599363155</v>
      </c>
      <c r="M653" s="54">
        <v>53.18824816217939</v>
      </c>
      <c r="N653" s="52">
        <v>32.634415491492916</v>
      </c>
      <c r="O653" s="53">
        <v>138.51653214666652</v>
      </c>
      <c r="P653" s="53">
        <v>17.460896262478027</v>
      </c>
      <c r="Q653" s="53">
        <v>14.796425537315592</v>
      </c>
      <c r="R653" s="53">
        <v>37.967674422710886</v>
      </c>
      <c r="S653" s="53">
        <v>49.63568292319513</v>
      </c>
      <c r="T653" s="53">
        <v>67.65278833472883</v>
      </c>
      <c r="U653" s="53">
        <v>12.16321588679578</v>
      </c>
      <c r="V653" s="54">
        <v>370.8276310053837</v>
      </c>
      <c r="W653" s="55">
        <v>453.35227548312514</v>
      </c>
      <c r="X653" s="56">
        <v>45.562752875050535</v>
      </c>
      <c r="Y653" s="55">
        <v>498.9147934904207</v>
      </c>
    </row>
    <row r="654" spans="1:25" ht="15">
      <c r="A654" s="45">
        <v>2015</v>
      </c>
      <c r="B654" s="37">
        <v>5</v>
      </c>
      <c r="C654" s="37" t="s">
        <v>46</v>
      </c>
      <c r="D654" s="37" t="s">
        <v>51</v>
      </c>
      <c r="E654" s="37" t="s">
        <v>211</v>
      </c>
      <c r="F654" s="37" t="s">
        <v>48</v>
      </c>
      <c r="G654" s="38" t="s">
        <v>53</v>
      </c>
      <c r="H654" s="52">
        <v>15.897069606777638</v>
      </c>
      <c r="I654" s="53">
        <v>101.09427127941748</v>
      </c>
      <c r="J654" s="54">
        <v>116.99134088619512</v>
      </c>
      <c r="K654" s="52">
        <v>46.58558718642669</v>
      </c>
      <c r="L654" s="53">
        <v>8.432790376272255</v>
      </c>
      <c r="M654" s="54">
        <v>55.018377562698944</v>
      </c>
      <c r="N654" s="52">
        <v>74.00530601423316</v>
      </c>
      <c r="O654" s="53">
        <v>22.564828928862305</v>
      </c>
      <c r="P654" s="53">
        <v>10.008600512315148</v>
      </c>
      <c r="Q654" s="53">
        <v>3.21235267685446</v>
      </c>
      <c r="R654" s="53">
        <v>19.431315908697332</v>
      </c>
      <c r="S654" s="53">
        <v>33.01259845846201</v>
      </c>
      <c r="T654" s="53">
        <v>32.885703996385864</v>
      </c>
      <c r="U654" s="53">
        <v>3.2382986338995687</v>
      </c>
      <c r="V654" s="54">
        <v>198.35900512970989</v>
      </c>
      <c r="W654" s="55">
        <v>370.368723578604</v>
      </c>
      <c r="X654" s="56">
        <v>37.22275424386119</v>
      </c>
      <c r="Y654" s="55">
        <v>407.59132584697716</v>
      </c>
    </row>
    <row r="655" spans="1:25" ht="15">
      <c r="A655" s="45">
        <v>2015</v>
      </c>
      <c r="B655" s="37">
        <v>5</v>
      </c>
      <c r="C655" s="37" t="s">
        <v>46</v>
      </c>
      <c r="D655" s="37" t="s">
        <v>51</v>
      </c>
      <c r="E655" s="37" t="s">
        <v>212</v>
      </c>
      <c r="F655" s="37" t="s">
        <v>48</v>
      </c>
      <c r="G655" s="38" t="s">
        <v>54</v>
      </c>
      <c r="H655" s="52">
        <v>16.46984040633357</v>
      </c>
      <c r="I655" s="53">
        <v>17.791371501930865</v>
      </c>
      <c r="J655" s="54">
        <v>34.261211908264436</v>
      </c>
      <c r="K655" s="52">
        <v>4.078720187774336</v>
      </c>
      <c r="L655" s="53">
        <v>7.494701097074821</v>
      </c>
      <c r="M655" s="54">
        <v>11.573421284849157</v>
      </c>
      <c r="N655" s="52">
        <v>9.827194095764254</v>
      </c>
      <c r="O655" s="53">
        <v>42.8831802234046</v>
      </c>
      <c r="P655" s="53">
        <v>3.6397782606680096</v>
      </c>
      <c r="Q655" s="53">
        <v>2.1041921028532538</v>
      </c>
      <c r="R655" s="53">
        <v>13.996825893631225</v>
      </c>
      <c r="S655" s="53">
        <v>13.403406906024644</v>
      </c>
      <c r="T655" s="53">
        <v>17.25900279285927</v>
      </c>
      <c r="U655" s="53">
        <v>2.6427482316414728</v>
      </c>
      <c r="V655" s="54">
        <v>105.75632850684674</v>
      </c>
      <c r="W655" s="55">
        <v>151.59096169996033</v>
      </c>
      <c r="X655" s="56">
        <v>15.235167653376992</v>
      </c>
      <c r="Y655" s="55">
        <v>166.8259721500393</v>
      </c>
    </row>
    <row r="656" spans="1:25" ht="15">
      <c r="A656" s="45">
        <v>2015</v>
      </c>
      <c r="B656" s="37">
        <v>5</v>
      </c>
      <c r="C656" s="37" t="s">
        <v>46</v>
      </c>
      <c r="D656" s="37" t="s">
        <v>51</v>
      </c>
      <c r="E656" s="37" t="s">
        <v>213</v>
      </c>
      <c r="F656" s="37" t="s">
        <v>48</v>
      </c>
      <c r="G656" s="38" t="s">
        <v>55</v>
      </c>
      <c r="H656" s="52">
        <v>70.67735477082216</v>
      </c>
      <c r="I656" s="53">
        <v>753.2216977966341</v>
      </c>
      <c r="J656" s="54">
        <v>823.8990525674562</v>
      </c>
      <c r="K656" s="52">
        <v>0.30731416827650104</v>
      </c>
      <c r="L656" s="53">
        <v>13.455223300071397</v>
      </c>
      <c r="M656" s="54">
        <v>13.762537468347897</v>
      </c>
      <c r="N656" s="52">
        <v>6.75710743863186</v>
      </c>
      <c r="O656" s="53">
        <v>14.121705268604243</v>
      </c>
      <c r="P656" s="53">
        <v>3.631313558276187</v>
      </c>
      <c r="Q656" s="53">
        <v>1.893871177497226</v>
      </c>
      <c r="R656" s="53">
        <v>11.339931605054565</v>
      </c>
      <c r="S656" s="53">
        <v>50.398769801496194</v>
      </c>
      <c r="T656" s="53">
        <v>17.43873984709735</v>
      </c>
      <c r="U656" s="53">
        <v>3.1609609302488026</v>
      </c>
      <c r="V656" s="54">
        <v>108.74239962690643</v>
      </c>
      <c r="W656" s="55">
        <v>946.4039896627106</v>
      </c>
      <c r="X656" s="56">
        <v>95.11535144547337</v>
      </c>
      <c r="Y656" s="55">
        <v>1041.5186442781894</v>
      </c>
    </row>
    <row r="657" spans="1:25" ht="15">
      <c r="A657" s="45">
        <v>2015</v>
      </c>
      <c r="B657" s="37">
        <v>5</v>
      </c>
      <c r="C657" s="37" t="s">
        <v>56</v>
      </c>
      <c r="D657" s="37" t="s">
        <v>57</v>
      </c>
      <c r="E657" s="37" t="s">
        <v>214</v>
      </c>
      <c r="F657" s="37" t="s">
        <v>58</v>
      </c>
      <c r="G657" s="38" t="s">
        <v>59</v>
      </c>
      <c r="H657" s="52">
        <v>29.604807203737902</v>
      </c>
      <c r="I657" s="53">
        <v>23.278348940296357</v>
      </c>
      <c r="J657" s="54">
        <v>52.88315614403426</v>
      </c>
      <c r="K657" s="52">
        <v>18.32179032237469</v>
      </c>
      <c r="L657" s="53">
        <v>27.862109323760194</v>
      </c>
      <c r="M657" s="54">
        <v>46.18389964613488</v>
      </c>
      <c r="N657" s="52">
        <v>189.94850115009586</v>
      </c>
      <c r="O657" s="53">
        <v>54.554583451482166</v>
      </c>
      <c r="P657" s="53">
        <v>31.52567558651862</v>
      </c>
      <c r="Q657" s="53">
        <v>9.445587418937325</v>
      </c>
      <c r="R657" s="53">
        <v>46.06894175672448</v>
      </c>
      <c r="S657" s="53">
        <v>53.938164743726</v>
      </c>
      <c r="T657" s="53">
        <v>56.954525221513215</v>
      </c>
      <c r="U657" s="53">
        <v>9.804576634691484</v>
      </c>
      <c r="V657" s="54">
        <v>452.24055596368925</v>
      </c>
      <c r="W657" s="55">
        <v>551.3076117538584</v>
      </c>
      <c r="X657" s="56">
        <v>55.40744968737956</v>
      </c>
      <c r="Y657" s="55">
        <v>606.7147960331109</v>
      </c>
    </row>
    <row r="658" spans="1:25" ht="15">
      <c r="A658" s="45">
        <v>2015</v>
      </c>
      <c r="B658" s="37">
        <v>5</v>
      </c>
      <c r="C658" s="37" t="s">
        <v>56</v>
      </c>
      <c r="D658" s="37" t="s">
        <v>60</v>
      </c>
      <c r="E658" s="37" t="s">
        <v>215</v>
      </c>
      <c r="F658" s="37" t="s">
        <v>58</v>
      </c>
      <c r="G658" s="38" t="s">
        <v>61</v>
      </c>
      <c r="H658" s="52">
        <v>16.457428804198372</v>
      </c>
      <c r="I658" s="53">
        <v>35.82852458214153</v>
      </c>
      <c r="J658" s="54">
        <v>52.285953386339905</v>
      </c>
      <c r="K658" s="52">
        <v>1.8172121910703904</v>
      </c>
      <c r="L658" s="53">
        <v>7.751307806340169</v>
      </c>
      <c r="M658" s="54">
        <v>9.56851999741056</v>
      </c>
      <c r="N658" s="52">
        <v>63.771671616198034</v>
      </c>
      <c r="O658" s="53">
        <v>5.258285891018356</v>
      </c>
      <c r="P658" s="53">
        <v>0.7847404440687389</v>
      </c>
      <c r="Q658" s="53">
        <v>0.6284956622060391</v>
      </c>
      <c r="R658" s="53">
        <v>4.211828511379012</v>
      </c>
      <c r="S658" s="53">
        <v>8.264935810698121</v>
      </c>
      <c r="T658" s="53">
        <v>8.3710145201562</v>
      </c>
      <c r="U658" s="53">
        <v>0.9841324421980073</v>
      </c>
      <c r="V658" s="54">
        <v>92.2751048979225</v>
      </c>
      <c r="W658" s="55">
        <v>154.12957828167296</v>
      </c>
      <c r="X658" s="56">
        <v>15.490303556440022</v>
      </c>
      <c r="Y658" s="55">
        <v>169.61972547378903</v>
      </c>
    </row>
    <row r="659" spans="1:25" ht="15">
      <c r="A659" s="45">
        <v>2015</v>
      </c>
      <c r="B659" s="37">
        <v>5</v>
      </c>
      <c r="C659" s="37" t="s">
        <v>56</v>
      </c>
      <c r="D659" s="37" t="s">
        <v>47</v>
      </c>
      <c r="E659" s="37" t="s">
        <v>216</v>
      </c>
      <c r="F659" s="37" t="s">
        <v>58</v>
      </c>
      <c r="G659" s="38" t="s">
        <v>62</v>
      </c>
      <c r="H659" s="52">
        <v>3.873232880973977</v>
      </c>
      <c r="I659" s="53">
        <v>0.32781903392269435</v>
      </c>
      <c r="J659" s="54">
        <v>4.201051914896672</v>
      </c>
      <c r="K659" s="52">
        <v>4.971328636060401</v>
      </c>
      <c r="L659" s="53">
        <v>5.6025255668782545</v>
      </c>
      <c r="M659" s="54">
        <v>10.573854202938655</v>
      </c>
      <c r="N659" s="52">
        <v>7.037832728636509</v>
      </c>
      <c r="O659" s="53">
        <v>21.389752692950466</v>
      </c>
      <c r="P659" s="53">
        <v>4.630644834078357</v>
      </c>
      <c r="Q659" s="53">
        <v>3.160808397104758</v>
      </c>
      <c r="R659" s="53">
        <v>16.12594730935339</v>
      </c>
      <c r="S659" s="53">
        <v>10.464785902056146</v>
      </c>
      <c r="T659" s="53">
        <v>16.880782318746434</v>
      </c>
      <c r="U659" s="53">
        <v>2.576318110049662</v>
      </c>
      <c r="V659" s="54">
        <v>82.26687229297572</v>
      </c>
      <c r="W659" s="55">
        <v>97.04177841081103</v>
      </c>
      <c r="X659" s="56">
        <v>9.752882334774483</v>
      </c>
      <c r="Y659" s="55">
        <v>106.79462863848117</v>
      </c>
    </row>
    <row r="660" spans="1:25" ht="15">
      <c r="A660" s="45">
        <v>2015</v>
      </c>
      <c r="B660" s="37">
        <v>5</v>
      </c>
      <c r="C660" s="37" t="s">
        <v>56</v>
      </c>
      <c r="D660" s="37" t="s">
        <v>63</v>
      </c>
      <c r="E660" s="37" t="s">
        <v>217</v>
      </c>
      <c r="F660" s="37" t="s">
        <v>58</v>
      </c>
      <c r="G660" s="38" t="s">
        <v>64</v>
      </c>
      <c r="H660" s="52">
        <v>44.31969885371142</v>
      </c>
      <c r="I660" s="53">
        <v>121.32878766741372</v>
      </c>
      <c r="J660" s="54">
        <v>165.64848652112514</v>
      </c>
      <c r="K660" s="52">
        <v>13.472781382813205</v>
      </c>
      <c r="L660" s="53">
        <v>3.7835991898229544</v>
      </c>
      <c r="M660" s="54">
        <v>17.25638057263616</v>
      </c>
      <c r="N660" s="52">
        <v>9.047252406403265</v>
      </c>
      <c r="O660" s="53">
        <v>50.60735679227533</v>
      </c>
      <c r="P660" s="53">
        <v>4.787314907538213</v>
      </c>
      <c r="Q660" s="53">
        <v>3.660724736917684</v>
      </c>
      <c r="R660" s="53">
        <v>18.754843245190905</v>
      </c>
      <c r="S660" s="53">
        <v>23.63147408689908</v>
      </c>
      <c r="T660" s="53">
        <v>29.575430946488993</v>
      </c>
      <c r="U660" s="53">
        <v>4.82284985087732</v>
      </c>
      <c r="V660" s="54">
        <v>144.88724697259082</v>
      </c>
      <c r="W660" s="55">
        <v>327.79211406635216</v>
      </c>
      <c r="X660" s="56">
        <v>32.943693413845395</v>
      </c>
      <c r="Y660" s="55">
        <v>360.7353613457694</v>
      </c>
    </row>
    <row r="661" spans="1:25" ht="15">
      <c r="A661" s="45">
        <v>2015</v>
      </c>
      <c r="B661" s="37">
        <v>5</v>
      </c>
      <c r="C661" s="37" t="s">
        <v>56</v>
      </c>
      <c r="D661" s="37" t="s">
        <v>47</v>
      </c>
      <c r="E661" s="37" t="s">
        <v>218</v>
      </c>
      <c r="F661" s="37" t="s">
        <v>58</v>
      </c>
      <c r="G661" s="38" t="s">
        <v>65</v>
      </c>
      <c r="H661" s="52">
        <v>21.717805978907403</v>
      </c>
      <c r="I661" s="53">
        <v>0</v>
      </c>
      <c r="J661" s="54">
        <v>21.717805978907403</v>
      </c>
      <c r="K661" s="52">
        <v>3.6235986038599766</v>
      </c>
      <c r="L661" s="53">
        <v>15.775944525638817</v>
      </c>
      <c r="M661" s="54">
        <v>19.399543129498795</v>
      </c>
      <c r="N661" s="52">
        <v>6.811335374059698</v>
      </c>
      <c r="O661" s="53">
        <v>19.370343194795144</v>
      </c>
      <c r="P661" s="53">
        <v>6.149124872282411</v>
      </c>
      <c r="Q661" s="53">
        <v>4.631609316838009</v>
      </c>
      <c r="R661" s="53">
        <v>31.353404867304256</v>
      </c>
      <c r="S661" s="53">
        <v>14.033634652437636</v>
      </c>
      <c r="T661" s="53">
        <v>28.05850038312405</v>
      </c>
      <c r="U661" s="53">
        <v>5.481069147449465</v>
      </c>
      <c r="V661" s="54">
        <v>115.88902180829066</v>
      </c>
      <c r="W661" s="55">
        <v>157.00637091669685</v>
      </c>
      <c r="X661" s="56">
        <v>15.779422685584882</v>
      </c>
      <c r="Y661" s="55">
        <v>172.78559627367335</v>
      </c>
    </row>
    <row r="662" spans="1:25" ht="15">
      <c r="A662" s="45">
        <v>2015</v>
      </c>
      <c r="B662" s="37">
        <v>5</v>
      </c>
      <c r="C662" s="37" t="s">
        <v>56</v>
      </c>
      <c r="D662" s="37" t="s">
        <v>47</v>
      </c>
      <c r="E662" s="37" t="s">
        <v>219</v>
      </c>
      <c r="F662" s="37" t="s">
        <v>58</v>
      </c>
      <c r="G662" s="38" t="s">
        <v>66</v>
      </c>
      <c r="H662" s="52">
        <v>52.92954669485756</v>
      </c>
      <c r="I662" s="53">
        <v>1.7136748174868404</v>
      </c>
      <c r="J662" s="54">
        <v>54.6432215123444</v>
      </c>
      <c r="K662" s="52">
        <v>3.6234128914725243</v>
      </c>
      <c r="L662" s="53">
        <v>11.535969333349884</v>
      </c>
      <c r="M662" s="54">
        <v>15.159382224822409</v>
      </c>
      <c r="N662" s="52">
        <v>4.020745444372091</v>
      </c>
      <c r="O662" s="53">
        <v>18.311464772945076</v>
      </c>
      <c r="P662" s="53">
        <v>3.2715750056685953</v>
      </c>
      <c r="Q662" s="53">
        <v>1.939866034168891</v>
      </c>
      <c r="R662" s="53">
        <v>19.189860433946823</v>
      </c>
      <c r="S662" s="53">
        <v>9.83348260694104</v>
      </c>
      <c r="T662" s="53">
        <v>15.841633971291815</v>
      </c>
      <c r="U662" s="53">
        <v>2.93458052628908</v>
      </c>
      <c r="V662" s="54">
        <v>75.34320879562341</v>
      </c>
      <c r="W662" s="55">
        <v>145.14581253279022</v>
      </c>
      <c r="X662" s="56">
        <v>14.587381298277059</v>
      </c>
      <c r="Y662" s="55">
        <v>159.7326744561817</v>
      </c>
    </row>
    <row r="663" spans="1:25" ht="15">
      <c r="A663" s="45">
        <v>2015</v>
      </c>
      <c r="B663" s="37">
        <v>5</v>
      </c>
      <c r="C663" s="37" t="s">
        <v>56</v>
      </c>
      <c r="D663" s="37" t="s">
        <v>63</v>
      </c>
      <c r="E663" s="37" t="s">
        <v>220</v>
      </c>
      <c r="F663" s="37" t="s">
        <v>58</v>
      </c>
      <c r="G663" s="38" t="s">
        <v>67</v>
      </c>
      <c r="H663" s="52">
        <v>11.935200646142961</v>
      </c>
      <c r="I663" s="53">
        <v>222.73217019995928</v>
      </c>
      <c r="J663" s="54">
        <v>234.66737084610224</v>
      </c>
      <c r="K663" s="52">
        <v>12.861249568134458</v>
      </c>
      <c r="L663" s="53">
        <v>14.5905041771199</v>
      </c>
      <c r="M663" s="54">
        <v>27.451753745254358</v>
      </c>
      <c r="N663" s="52">
        <v>21.960447233060666</v>
      </c>
      <c r="O663" s="53">
        <v>80.02064285434973</v>
      </c>
      <c r="P663" s="53">
        <v>10.127957523803756</v>
      </c>
      <c r="Q663" s="53">
        <v>7.105887286935093</v>
      </c>
      <c r="R663" s="53">
        <v>33.053494972354144</v>
      </c>
      <c r="S663" s="53">
        <v>42.936955522409164</v>
      </c>
      <c r="T663" s="53">
        <v>44.18432839492113</v>
      </c>
      <c r="U663" s="53">
        <v>8.789097539387267</v>
      </c>
      <c r="V663" s="54">
        <v>248.17881132722093</v>
      </c>
      <c r="W663" s="55">
        <v>510.29793591857754</v>
      </c>
      <c r="X663" s="56">
        <v>51.28591424224192</v>
      </c>
      <c r="Y663" s="55">
        <v>561.5837470620875</v>
      </c>
    </row>
    <row r="664" spans="1:25" ht="15">
      <c r="A664" s="45">
        <v>2015</v>
      </c>
      <c r="B664" s="37">
        <v>5</v>
      </c>
      <c r="C664" s="37" t="s">
        <v>56</v>
      </c>
      <c r="D664" s="37" t="s">
        <v>57</v>
      </c>
      <c r="E664" s="37" t="s">
        <v>221</v>
      </c>
      <c r="F664" s="37" t="s">
        <v>58</v>
      </c>
      <c r="G664" s="38" t="s">
        <v>68</v>
      </c>
      <c r="H664" s="52">
        <v>20.659975608465054</v>
      </c>
      <c r="I664" s="53">
        <v>14.777416814447083</v>
      </c>
      <c r="J664" s="54">
        <v>35.43739242291214</v>
      </c>
      <c r="K664" s="52">
        <v>1.3807918035234086</v>
      </c>
      <c r="L664" s="53">
        <v>9.686795453136153</v>
      </c>
      <c r="M664" s="54">
        <v>11.06758725665956</v>
      </c>
      <c r="N664" s="52">
        <v>4.677815587449751</v>
      </c>
      <c r="O664" s="53">
        <v>21.25847314772373</v>
      </c>
      <c r="P664" s="53">
        <v>3.422683341149124</v>
      </c>
      <c r="Q664" s="53">
        <v>2.553401328495359</v>
      </c>
      <c r="R664" s="53">
        <v>12.541177030135717</v>
      </c>
      <c r="S664" s="53">
        <v>10.568461059191522</v>
      </c>
      <c r="T664" s="53">
        <v>17.849070854520974</v>
      </c>
      <c r="U664" s="53">
        <v>2.3147002976225104</v>
      </c>
      <c r="V664" s="54">
        <v>75.18578264628869</v>
      </c>
      <c r="W664" s="55">
        <v>121.69076232586039</v>
      </c>
      <c r="X664" s="56">
        <v>12.230136194581895</v>
      </c>
      <c r="Y664" s="55">
        <v>133.9207030684546</v>
      </c>
    </row>
    <row r="665" spans="1:25" ht="15">
      <c r="A665" s="45">
        <v>2015</v>
      </c>
      <c r="B665" s="37">
        <v>5</v>
      </c>
      <c r="C665" s="37" t="s">
        <v>56</v>
      </c>
      <c r="D665" s="37" t="s">
        <v>57</v>
      </c>
      <c r="E665" s="37" t="s">
        <v>222</v>
      </c>
      <c r="F665" s="37" t="s">
        <v>58</v>
      </c>
      <c r="G665" s="38" t="s">
        <v>69</v>
      </c>
      <c r="H665" s="52">
        <v>10.339537150858147</v>
      </c>
      <c r="I665" s="53">
        <v>0.703437895261752</v>
      </c>
      <c r="J665" s="54">
        <v>11.0429750461199</v>
      </c>
      <c r="K665" s="52">
        <v>2.2611351233087045</v>
      </c>
      <c r="L665" s="53">
        <v>2.6862994438200305</v>
      </c>
      <c r="M665" s="54">
        <v>4.9474345671287345</v>
      </c>
      <c r="N665" s="52">
        <v>1.8612218042431397</v>
      </c>
      <c r="O665" s="53">
        <v>10.867827928762539</v>
      </c>
      <c r="P665" s="53">
        <v>1.8969844918004706</v>
      </c>
      <c r="Q665" s="53">
        <v>1.2051877253169212</v>
      </c>
      <c r="R665" s="53">
        <v>7.97276579650328</v>
      </c>
      <c r="S665" s="53">
        <v>5.566572259436084</v>
      </c>
      <c r="T665" s="53">
        <v>10.60541932121415</v>
      </c>
      <c r="U665" s="53">
        <v>1.8836888471226398</v>
      </c>
      <c r="V665" s="54">
        <v>41.859668174399225</v>
      </c>
      <c r="W665" s="55">
        <v>57.850077787647855</v>
      </c>
      <c r="X665" s="56">
        <v>5.814033990130854</v>
      </c>
      <c r="Y665" s="55">
        <v>63.66401040484563</v>
      </c>
    </row>
    <row r="666" spans="1:25" ht="15">
      <c r="A666" s="45">
        <v>2015</v>
      </c>
      <c r="B666" s="37">
        <v>5</v>
      </c>
      <c r="C666" s="37" t="s">
        <v>56</v>
      </c>
      <c r="D666" s="37" t="s">
        <v>57</v>
      </c>
      <c r="E666" s="37" t="s">
        <v>223</v>
      </c>
      <c r="F666" s="37" t="s">
        <v>58</v>
      </c>
      <c r="G666" s="38" t="s">
        <v>70</v>
      </c>
      <c r="H666" s="52">
        <v>30.150812571601342</v>
      </c>
      <c r="I666" s="53">
        <v>1.137597127743611</v>
      </c>
      <c r="J666" s="54">
        <v>31.288409699344953</v>
      </c>
      <c r="K666" s="52">
        <v>5.200434273311103</v>
      </c>
      <c r="L666" s="53">
        <v>19.112792104639762</v>
      </c>
      <c r="M666" s="54">
        <v>24.313226377950865</v>
      </c>
      <c r="N666" s="52">
        <v>3.9920148933836717</v>
      </c>
      <c r="O666" s="53">
        <v>35.68430825777399</v>
      </c>
      <c r="P666" s="53">
        <v>4.272949028373575</v>
      </c>
      <c r="Q666" s="53">
        <v>3.207803210121302</v>
      </c>
      <c r="R666" s="53">
        <v>21.79268968894316</v>
      </c>
      <c r="S666" s="53">
        <v>15.617841963192777</v>
      </c>
      <c r="T666" s="53">
        <v>35.85463962563349</v>
      </c>
      <c r="U666" s="53">
        <v>3.49340610638166</v>
      </c>
      <c r="V666" s="54">
        <v>123.9156527738036</v>
      </c>
      <c r="W666" s="55">
        <v>179.5172888510994</v>
      </c>
      <c r="X666" s="56">
        <v>18.041805186325607</v>
      </c>
      <c r="Y666" s="55">
        <v>197.5588164489469</v>
      </c>
    </row>
    <row r="667" spans="1:25" ht="15">
      <c r="A667" s="45">
        <v>2015</v>
      </c>
      <c r="B667" s="37">
        <v>5</v>
      </c>
      <c r="C667" s="37" t="s">
        <v>71</v>
      </c>
      <c r="D667" s="37" t="s">
        <v>72</v>
      </c>
      <c r="E667" s="37" t="s">
        <v>224</v>
      </c>
      <c r="F667" s="37" t="s">
        <v>73</v>
      </c>
      <c r="G667" s="38" t="s">
        <v>74</v>
      </c>
      <c r="H667" s="52">
        <v>26.736701825631815</v>
      </c>
      <c r="I667" s="53">
        <v>0</v>
      </c>
      <c r="J667" s="54">
        <v>26.736701825631815</v>
      </c>
      <c r="K667" s="52">
        <v>5.894101180831297</v>
      </c>
      <c r="L667" s="53">
        <v>17.623494686521397</v>
      </c>
      <c r="M667" s="54">
        <v>23.517595867352693</v>
      </c>
      <c r="N667" s="52">
        <v>3.716544006867887</v>
      </c>
      <c r="O667" s="53">
        <v>15.485381583603296</v>
      </c>
      <c r="P667" s="53">
        <v>3.187763406508451</v>
      </c>
      <c r="Q667" s="53">
        <v>2.315309277759938</v>
      </c>
      <c r="R667" s="53">
        <v>12.239080525508829</v>
      </c>
      <c r="S667" s="53">
        <v>8.913000508172725</v>
      </c>
      <c r="T667" s="53">
        <v>17.73162008920496</v>
      </c>
      <c r="U667" s="53">
        <v>2.524369718955376</v>
      </c>
      <c r="V667" s="54">
        <v>66.11306911658147</v>
      </c>
      <c r="W667" s="55">
        <v>116.36736680956598</v>
      </c>
      <c r="X667" s="56">
        <v>11.69511979739535</v>
      </c>
      <c r="Y667" s="55">
        <v>128.06224251345512</v>
      </c>
    </row>
    <row r="668" spans="1:25" ht="15">
      <c r="A668" s="45">
        <v>2015</v>
      </c>
      <c r="B668" s="37">
        <v>5</v>
      </c>
      <c r="C668" s="37" t="s">
        <v>71</v>
      </c>
      <c r="D668" s="37" t="s">
        <v>75</v>
      </c>
      <c r="E668" s="37" t="s">
        <v>225</v>
      </c>
      <c r="F668" s="37" t="s">
        <v>73</v>
      </c>
      <c r="G668" s="38" t="s">
        <v>76</v>
      </c>
      <c r="H668" s="52">
        <v>14.613251677382644</v>
      </c>
      <c r="I668" s="53">
        <v>0</v>
      </c>
      <c r="J668" s="54">
        <v>14.613251677382644</v>
      </c>
      <c r="K668" s="52">
        <v>3.6900036966833936</v>
      </c>
      <c r="L668" s="53">
        <v>1.4426378039847603</v>
      </c>
      <c r="M668" s="54">
        <v>5.132641500668154</v>
      </c>
      <c r="N668" s="52">
        <v>2.334459117484377</v>
      </c>
      <c r="O668" s="53">
        <v>9.303193893682481</v>
      </c>
      <c r="P668" s="53">
        <v>1.7434214709348246</v>
      </c>
      <c r="Q668" s="53">
        <v>0.9957561387426068</v>
      </c>
      <c r="R668" s="53">
        <v>8.45985778660837</v>
      </c>
      <c r="S668" s="53">
        <v>5.035278965272979</v>
      </c>
      <c r="T668" s="53">
        <v>9.038263290940915</v>
      </c>
      <c r="U668" s="53">
        <v>1.479916362571225</v>
      </c>
      <c r="V668" s="54">
        <v>38.39014702623778</v>
      </c>
      <c r="W668" s="55">
        <v>58.13604020428857</v>
      </c>
      <c r="X668" s="56">
        <v>5.842769211972913</v>
      </c>
      <c r="Y668" s="55">
        <v>63.978662838035206</v>
      </c>
    </row>
    <row r="669" spans="1:25" ht="15">
      <c r="A669" s="45">
        <v>2015</v>
      </c>
      <c r="B669" s="37">
        <v>5</v>
      </c>
      <c r="C669" s="37" t="s">
        <v>71</v>
      </c>
      <c r="D669" s="37" t="s">
        <v>72</v>
      </c>
      <c r="E669" s="37" t="s">
        <v>226</v>
      </c>
      <c r="F669" s="37" t="s">
        <v>73</v>
      </c>
      <c r="G669" s="38" t="s">
        <v>77</v>
      </c>
      <c r="H669" s="52">
        <v>11.086510181745878</v>
      </c>
      <c r="I669" s="53">
        <v>0.33006149532303836</v>
      </c>
      <c r="J669" s="54">
        <v>11.416571677068916</v>
      </c>
      <c r="K669" s="52">
        <v>0.3831068137554449</v>
      </c>
      <c r="L669" s="53">
        <v>4.812090100713214</v>
      </c>
      <c r="M669" s="54">
        <v>5.195196914468659</v>
      </c>
      <c r="N669" s="52">
        <v>1.218911075794561</v>
      </c>
      <c r="O669" s="53">
        <v>5.752951190552571</v>
      </c>
      <c r="P669" s="53">
        <v>1.974410643022616</v>
      </c>
      <c r="Q669" s="53">
        <v>1.513006156976691</v>
      </c>
      <c r="R669" s="53">
        <v>9.119026730117406</v>
      </c>
      <c r="S669" s="53">
        <v>5.7554462068182906</v>
      </c>
      <c r="T669" s="53">
        <v>14.553075107419744</v>
      </c>
      <c r="U669" s="53">
        <v>2.040967709447112</v>
      </c>
      <c r="V669" s="54">
        <v>41.92779482014899</v>
      </c>
      <c r="W669" s="55">
        <v>58.539563411686565</v>
      </c>
      <c r="X669" s="56">
        <v>5.883328203162754</v>
      </c>
      <c r="Y669" s="55">
        <v>64.42278607817474</v>
      </c>
    </row>
    <row r="670" spans="1:25" ht="15">
      <c r="A670" s="45">
        <v>2015</v>
      </c>
      <c r="B670" s="37">
        <v>5</v>
      </c>
      <c r="C670" s="37" t="s">
        <v>71</v>
      </c>
      <c r="D670" s="37" t="s">
        <v>72</v>
      </c>
      <c r="E670" s="37" t="s">
        <v>227</v>
      </c>
      <c r="F670" s="37" t="s">
        <v>73</v>
      </c>
      <c r="G670" s="38" t="s">
        <v>78</v>
      </c>
      <c r="H670" s="52">
        <v>4.132127200790275</v>
      </c>
      <c r="I670" s="53">
        <v>0</v>
      </c>
      <c r="J670" s="54">
        <v>4.132127200790275</v>
      </c>
      <c r="K670" s="52">
        <v>4.197401476642955</v>
      </c>
      <c r="L670" s="53">
        <v>1.6218458467578443</v>
      </c>
      <c r="M670" s="54">
        <v>5.819247323400798</v>
      </c>
      <c r="N670" s="52">
        <v>2.7875944128539225</v>
      </c>
      <c r="O670" s="53">
        <v>8.842898089526084</v>
      </c>
      <c r="P670" s="53">
        <v>2.1049441892475973</v>
      </c>
      <c r="Q670" s="53">
        <v>1.669486868434602</v>
      </c>
      <c r="R670" s="53">
        <v>8.937130554133763</v>
      </c>
      <c r="S670" s="53">
        <v>6.208073298566724</v>
      </c>
      <c r="T670" s="53">
        <v>13.935507749161232</v>
      </c>
      <c r="U670" s="53">
        <v>1.6961317521962027</v>
      </c>
      <c r="V670" s="54">
        <v>46.181766914120125</v>
      </c>
      <c r="W670" s="55">
        <v>56.13314143831119</v>
      </c>
      <c r="X670" s="56">
        <v>5.641484732892075</v>
      </c>
      <c r="Y670" s="55">
        <v>61.774585875802174</v>
      </c>
    </row>
    <row r="671" spans="1:25" ht="15">
      <c r="A671" s="45">
        <v>2015</v>
      </c>
      <c r="B671" s="37">
        <v>5</v>
      </c>
      <c r="C671" s="37" t="s">
        <v>71</v>
      </c>
      <c r="D671" s="37" t="s">
        <v>60</v>
      </c>
      <c r="E671" s="37" t="s">
        <v>228</v>
      </c>
      <c r="F671" s="37" t="s">
        <v>73</v>
      </c>
      <c r="G671" s="38" t="s">
        <v>79</v>
      </c>
      <c r="H671" s="52">
        <v>4.977964557034781</v>
      </c>
      <c r="I671" s="53">
        <v>0</v>
      </c>
      <c r="J671" s="54">
        <v>4.977964557034781</v>
      </c>
      <c r="K671" s="52">
        <v>0.47056983107845235</v>
      </c>
      <c r="L671" s="53">
        <v>2.5823141499111997</v>
      </c>
      <c r="M671" s="54">
        <v>3.052883980989652</v>
      </c>
      <c r="N671" s="52">
        <v>11.069250646394819</v>
      </c>
      <c r="O671" s="53">
        <v>2.5121458570414297</v>
      </c>
      <c r="P671" s="53">
        <v>0.6567924580466233</v>
      </c>
      <c r="Q671" s="53">
        <v>0.44712619697348716</v>
      </c>
      <c r="R671" s="53">
        <v>3.6955958765388073</v>
      </c>
      <c r="S671" s="53">
        <v>2.7628657704440527</v>
      </c>
      <c r="T671" s="53">
        <v>4.566494437066714</v>
      </c>
      <c r="U671" s="53">
        <v>0.8256002084467905</v>
      </c>
      <c r="V671" s="54">
        <v>26.535871450952722</v>
      </c>
      <c r="W671" s="55">
        <v>34.566719988977155</v>
      </c>
      <c r="X671" s="56">
        <v>3.474017190802465</v>
      </c>
      <c r="Y671" s="55">
        <v>38.040690295005454</v>
      </c>
    </row>
    <row r="672" spans="1:25" ht="15">
      <c r="A672" s="45">
        <v>2015</v>
      </c>
      <c r="B672" s="37">
        <v>5</v>
      </c>
      <c r="C672" s="37" t="s">
        <v>71</v>
      </c>
      <c r="D672" s="37" t="s">
        <v>75</v>
      </c>
      <c r="E672" s="37" t="s">
        <v>229</v>
      </c>
      <c r="F672" s="37" t="s">
        <v>73</v>
      </c>
      <c r="G672" s="38" t="s">
        <v>80</v>
      </c>
      <c r="H672" s="52">
        <v>112.54400873064226</v>
      </c>
      <c r="I672" s="53">
        <v>3.0758474925156785</v>
      </c>
      <c r="J672" s="54">
        <v>115.61985622315794</v>
      </c>
      <c r="K672" s="52">
        <v>34.55228261710214</v>
      </c>
      <c r="L672" s="53">
        <v>5.619805785656515</v>
      </c>
      <c r="M672" s="54">
        <v>40.17208840275866</v>
      </c>
      <c r="N672" s="52">
        <v>3.72635801537562</v>
      </c>
      <c r="O672" s="53">
        <v>43.84810423026789</v>
      </c>
      <c r="P672" s="53">
        <v>8.58131124115156</v>
      </c>
      <c r="Q672" s="53">
        <v>9.311751423494448</v>
      </c>
      <c r="R672" s="53">
        <v>29.453193113657857</v>
      </c>
      <c r="S672" s="53">
        <v>23.559995572637654</v>
      </c>
      <c r="T672" s="53">
        <v>25.90743665304732</v>
      </c>
      <c r="U672" s="53">
        <v>6.782583353862895</v>
      </c>
      <c r="V672" s="54">
        <v>151.17073360349525</v>
      </c>
      <c r="W672" s="55">
        <v>306.96267822941184</v>
      </c>
      <c r="X672" s="56">
        <v>30.85022588935695</v>
      </c>
      <c r="Y672" s="55">
        <v>337.8117696929327</v>
      </c>
    </row>
    <row r="673" spans="1:25" ht="15">
      <c r="A673" s="45">
        <v>2015</v>
      </c>
      <c r="B673" s="37">
        <v>5</v>
      </c>
      <c r="C673" s="37" t="s">
        <v>71</v>
      </c>
      <c r="D673" s="37" t="s">
        <v>75</v>
      </c>
      <c r="E673" s="37" t="s">
        <v>230</v>
      </c>
      <c r="F673" s="37" t="s">
        <v>73</v>
      </c>
      <c r="G673" s="38" t="s">
        <v>81</v>
      </c>
      <c r="H673" s="52">
        <v>44.79361533330296</v>
      </c>
      <c r="I673" s="53">
        <v>0</v>
      </c>
      <c r="J673" s="54">
        <v>44.79361533330296</v>
      </c>
      <c r="K673" s="52">
        <v>118.62443960690533</v>
      </c>
      <c r="L673" s="53">
        <v>37.346268002974355</v>
      </c>
      <c r="M673" s="54">
        <v>155.9707076098797</v>
      </c>
      <c r="N673" s="52">
        <v>5.411792834825591</v>
      </c>
      <c r="O673" s="53">
        <v>27.825689059396126</v>
      </c>
      <c r="P673" s="53">
        <v>2.9852197999778007</v>
      </c>
      <c r="Q673" s="53">
        <v>3.017513034098736</v>
      </c>
      <c r="R673" s="53">
        <v>14.454819337528896</v>
      </c>
      <c r="S673" s="53">
        <v>17.16286426156876</v>
      </c>
      <c r="T673" s="53">
        <v>9.836861206582192</v>
      </c>
      <c r="U673" s="53">
        <v>3.4142411719891737</v>
      </c>
      <c r="V673" s="54">
        <v>84.10900070596728</v>
      </c>
      <c r="W673" s="55">
        <v>284.87332364914994</v>
      </c>
      <c r="X673" s="56">
        <v>28.63027734826078</v>
      </c>
      <c r="Y673" s="55">
        <v>313.50320517486944</v>
      </c>
    </row>
    <row r="674" spans="1:25" ht="15">
      <c r="A674" s="45">
        <v>2015</v>
      </c>
      <c r="B674" s="37">
        <v>5</v>
      </c>
      <c r="C674" s="37" t="s">
        <v>71</v>
      </c>
      <c r="D674" s="37" t="s">
        <v>60</v>
      </c>
      <c r="E674" s="37" t="s">
        <v>231</v>
      </c>
      <c r="F674" s="37" t="s">
        <v>73</v>
      </c>
      <c r="G674" s="38" t="s">
        <v>82</v>
      </c>
      <c r="H674" s="52">
        <v>15.34732680372953</v>
      </c>
      <c r="I674" s="53">
        <v>0.9688796475554649</v>
      </c>
      <c r="J674" s="54">
        <v>16.316206451284994</v>
      </c>
      <c r="K674" s="52">
        <v>9.971382924805447</v>
      </c>
      <c r="L674" s="53">
        <v>11.651486098399452</v>
      </c>
      <c r="M674" s="54">
        <v>21.6228690232049</v>
      </c>
      <c r="N674" s="52">
        <v>121.25300027898105</v>
      </c>
      <c r="O674" s="53">
        <v>15.930324268710464</v>
      </c>
      <c r="P674" s="53">
        <v>8.254517763156725</v>
      </c>
      <c r="Q674" s="53">
        <v>1.3629168763654267</v>
      </c>
      <c r="R674" s="53">
        <v>12.609826375972109</v>
      </c>
      <c r="S674" s="53">
        <v>18.808430472895747</v>
      </c>
      <c r="T674" s="53">
        <v>14.18715372184152</v>
      </c>
      <c r="U674" s="53">
        <v>2.903253559369311</v>
      </c>
      <c r="V674" s="54">
        <v>195.30942331729236</v>
      </c>
      <c r="W674" s="55">
        <v>233.24849879178225</v>
      </c>
      <c r="X674" s="56">
        <v>23.44190899945918</v>
      </c>
      <c r="Y674" s="55">
        <v>256.69026660750836</v>
      </c>
    </row>
    <row r="675" spans="1:25" ht="15">
      <c r="A675" s="45">
        <v>2015</v>
      </c>
      <c r="B675" s="37">
        <v>5</v>
      </c>
      <c r="C675" s="37" t="s">
        <v>71</v>
      </c>
      <c r="D675" s="37" t="s">
        <v>60</v>
      </c>
      <c r="E675" s="37" t="s">
        <v>232</v>
      </c>
      <c r="F675" s="37" t="s">
        <v>73</v>
      </c>
      <c r="G675" s="38" t="s">
        <v>83</v>
      </c>
      <c r="H675" s="52">
        <v>5.61056168173295</v>
      </c>
      <c r="I675" s="53">
        <v>0</v>
      </c>
      <c r="J675" s="54">
        <v>5.61056168173295</v>
      </c>
      <c r="K675" s="52">
        <v>1.8397714091331843</v>
      </c>
      <c r="L675" s="53">
        <v>3.4786951445441687</v>
      </c>
      <c r="M675" s="54">
        <v>5.318466553677353</v>
      </c>
      <c r="N675" s="52">
        <v>27.579194885838422</v>
      </c>
      <c r="O675" s="53">
        <v>1.7532451974838368</v>
      </c>
      <c r="P675" s="53">
        <v>0.4681256797441025</v>
      </c>
      <c r="Q675" s="53">
        <v>0.35999782763910104</v>
      </c>
      <c r="R675" s="53">
        <v>2.046465932821298</v>
      </c>
      <c r="S675" s="53">
        <v>3.085860489543366</v>
      </c>
      <c r="T675" s="53">
        <v>2.9688887441959597</v>
      </c>
      <c r="U675" s="53">
        <v>0.560085746676631</v>
      </c>
      <c r="V675" s="54">
        <v>38.82186450394271</v>
      </c>
      <c r="W675" s="55">
        <v>49.75089273935302</v>
      </c>
      <c r="X675" s="56">
        <v>5.000055257044997</v>
      </c>
      <c r="Y675" s="55">
        <v>54.75089586364024</v>
      </c>
    </row>
    <row r="676" spans="1:25" ht="15">
      <c r="A676" s="45">
        <v>2015</v>
      </c>
      <c r="B676" s="37">
        <v>5</v>
      </c>
      <c r="C676" s="37" t="s">
        <v>71</v>
      </c>
      <c r="D676" s="37" t="s">
        <v>84</v>
      </c>
      <c r="E676" s="37" t="s">
        <v>233</v>
      </c>
      <c r="F676" s="37" t="s">
        <v>73</v>
      </c>
      <c r="G676" s="38" t="s">
        <v>85</v>
      </c>
      <c r="H676" s="52">
        <v>34.602535502781656</v>
      </c>
      <c r="I676" s="53">
        <v>4.669661526492562</v>
      </c>
      <c r="J676" s="54">
        <v>39.27219702927422</v>
      </c>
      <c r="K676" s="52">
        <v>3.55171487815228</v>
      </c>
      <c r="L676" s="53">
        <v>12.999792736978067</v>
      </c>
      <c r="M676" s="54">
        <v>16.551507615130348</v>
      </c>
      <c r="N676" s="52">
        <v>6.661709020261614</v>
      </c>
      <c r="O676" s="53">
        <v>21.586644411379183</v>
      </c>
      <c r="P676" s="53">
        <v>8.03668007151254</v>
      </c>
      <c r="Q676" s="53">
        <v>5.917721279218055</v>
      </c>
      <c r="R676" s="53">
        <v>25.411244907927347</v>
      </c>
      <c r="S676" s="53">
        <v>18.07469906684681</v>
      </c>
      <c r="T676" s="53">
        <v>44.07301913339677</v>
      </c>
      <c r="U676" s="53">
        <v>4.573257726772766</v>
      </c>
      <c r="V676" s="54">
        <v>134.33497561731508</v>
      </c>
      <c r="W676" s="55">
        <v>190.15868026171964</v>
      </c>
      <c r="X676" s="56">
        <v>19.11127997429569</v>
      </c>
      <c r="Y676" s="55">
        <v>209.26962752953105</v>
      </c>
    </row>
    <row r="677" spans="1:25" ht="15">
      <c r="A677" s="45">
        <v>2015</v>
      </c>
      <c r="B677" s="37">
        <v>5</v>
      </c>
      <c r="C677" s="37" t="s">
        <v>71</v>
      </c>
      <c r="D677" s="37" t="s">
        <v>84</v>
      </c>
      <c r="E677" s="37" t="s">
        <v>234</v>
      </c>
      <c r="F677" s="37" t="s">
        <v>73</v>
      </c>
      <c r="G677" s="38" t="s">
        <v>86</v>
      </c>
      <c r="H677" s="52">
        <v>12.84841102422867</v>
      </c>
      <c r="I677" s="53">
        <v>0</v>
      </c>
      <c r="J677" s="54">
        <v>12.84841102422867</v>
      </c>
      <c r="K677" s="52">
        <v>1.0871610904280933</v>
      </c>
      <c r="L677" s="53">
        <v>3.8810677381114704</v>
      </c>
      <c r="M677" s="54">
        <v>4.968228828539564</v>
      </c>
      <c r="N677" s="52">
        <v>2.2512016269500497</v>
      </c>
      <c r="O677" s="53">
        <v>5.278422433335302</v>
      </c>
      <c r="P677" s="53">
        <v>2.0200377453158636</v>
      </c>
      <c r="Q677" s="53">
        <v>1.7680996292421718</v>
      </c>
      <c r="R677" s="53">
        <v>8.534496453826845</v>
      </c>
      <c r="S677" s="53">
        <v>5.148690009943804</v>
      </c>
      <c r="T677" s="53">
        <v>11.38023230172496</v>
      </c>
      <c r="U677" s="53">
        <v>2.4352274049470926</v>
      </c>
      <c r="V677" s="54">
        <v>38.81640760528609</v>
      </c>
      <c r="W677" s="55">
        <v>56.63304745805432</v>
      </c>
      <c r="X677" s="56">
        <v>5.691717739355297</v>
      </c>
      <c r="Y677" s="55">
        <v>62.32464039198886</v>
      </c>
    </row>
    <row r="678" spans="1:25" ht="15">
      <c r="A678" s="45">
        <v>2015</v>
      </c>
      <c r="B678" s="37">
        <v>5</v>
      </c>
      <c r="C678" s="37" t="s">
        <v>71</v>
      </c>
      <c r="D678" s="37" t="s">
        <v>75</v>
      </c>
      <c r="E678" s="37" t="s">
        <v>235</v>
      </c>
      <c r="F678" s="37" t="s">
        <v>73</v>
      </c>
      <c r="G678" s="38" t="s">
        <v>87</v>
      </c>
      <c r="H678" s="52">
        <v>3.682041109335516</v>
      </c>
      <c r="I678" s="53">
        <v>0</v>
      </c>
      <c r="J678" s="54">
        <v>3.682041109335516</v>
      </c>
      <c r="K678" s="52">
        <v>1.4137463907012384</v>
      </c>
      <c r="L678" s="53">
        <v>1.4046571559642647</v>
      </c>
      <c r="M678" s="54">
        <v>2.818403546665503</v>
      </c>
      <c r="N678" s="52">
        <v>2.6378619935358256</v>
      </c>
      <c r="O678" s="53">
        <v>4.87891283426446</v>
      </c>
      <c r="P678" s="53">
        <v>0.96681181508739</v>
      </c>
      <c r="Q678" s="53">
        <v>0.7937732346183715</v>
      </c>
      <c r="R678" s="53">
        <v>4.169709413364059</v>
      </c>
      <c r="S678" s="53">
        <v>2.8620025647843446</v>
      </c>
      <c r="T678" s="53">
        <v>4.782906825141936</v>
      </c>
      <c r="U678" s="53">
        <v>0.9969185317767311</v>
      </c>
      <c r="V678" s="54">
        <v>22.088897212573116</v>
      </c>
      <c r="W678" s="55">
        <v>28.589341868574135</v>
      </c>
      <c r="X678" s="56">
        <v>2.8732803228484816</v>
      </c>
      <c r="Y678" s="55">
        <v>31.462586647686532</v>
      </c>
    </row>
    <row r="679" spans="1:25" ht="15">
      <c r="A679" s="45">
        <v>2015</v>
      </c>
      <c r="B679" s="37">
        <v>5</v>
      </c>
      <c r="C679" s="37" t="s">
        <v>71</v>
      </c>
      <c r="D679" s="37" t="s">
        <v>75</v>
      </c>
      <c r="E679" s="37" t="s">
        <v>236</v>
      </c>
      <c r="F679" s="37" t="s">
        <v>73</v>
      </c>
      <c r="G679" s="38" t="s">
        <v>88</v>
      </c>
      <c r="H679" s="52">
        <v>100.07988231886874</v>
      </c>
      <c r="I679" s="53">
        <v>2.7342434211873163</v>
      </c>
      <c r="J679" s="54">
        <v>102.81412574005606</v>
      </c>
      <c r="K679" s="52">
        <v>278.52429502094293</v>
      </c>
      <c r="L679" s="53">
        <v>65.80587126258098</v>
      </c>
      <c r="M679" s="54">
        <v>344.3301662835239</v>
      </c>
      <c r="N679" s="52">
        <v>4.915113713402429</v>
      </c>
      <c r="O679" s="53">
        <v>61.56771544172008</v>
      </c>
      <c r="P679" s="53">
        <v>8.834873617294436</v>
      </c>
      <c r="Q679" s="53">
        <v>8.688225474877973</v>
      </c>
      <c r="R679" s="53">
        <v>30.08844473578464</v>
      </c>
      <c r="S679" s="53">
        <v>46.8007498387675</v>
      </c>
      <c r="T679" s="53">
        <v>30.286028953695336</v>
      </c>
      <c r="U679" s="53">
        <v>5.858267098736399</v>
      </c>
      <c r="V679" s="54">
        <v>197.0394188742788</v>
      </c>
      <c r="W679" s="55">
        <v>644.1837108978588</v>
      </c>
      <c r="X679" s="56">
        <v>64.74161064487512</v>
      </c>
      <c r="Y679" s="55">
        <v>708.924408732318</v>
      </c>
    </row>
    <row r="680" spans="1:25" ht="15">
      <c r="A680" s="45">
        <v>2015</v>
      </c>
      <c r="B680" s="37">
        <v>5</v>
      </c>
      <c r="C680" s="37" t="s">
        <v>71</v>
      </c>
      <c r="D680" s="37" t="s">
        <v>75</v>
      </c>
      <c r="E680" s="37" t="s">
        <v>237</v>
      </c>
      <c r="F680" s="37" t="s">
        <v>73</v>
      </c>
      <c r="G680" s="38" t="s">
        <v>89</v>
      </c>
      <c r="H680" s="52">
        <v>172.29996784560106</v>
      </c>
      <c r="I680" s="53">
        <v>5.025355354582303</v>
      </c>
      <c r="J680" s="54">
        <v>177.32532320018336</v>
      </c>
      <c r="K680" s="52">
        <v>106.81888965217799</v>
      </c>
      <c r="L680" s="53">
        <v>32.59686761405582</v>
      </c>
      <c r="M680" s="54">
        <v>139.4157572662338</v>
      </c>
      <c r="N680" s="52">
        <v>28.812990745975963</v>
      </c>
      <c r="O680" s="53">
        <v>78.26352904920299</v>
      </c>
      <c r="P680" s="53">
        <v>11.195580889392978</v>
      </c>
      <c r="Q680" s="53">
        <v>9.402813408755165</v>
      </c>
      <c r="R680" s="53">
        <v>36.27332443953988</v>
      </c>
      <c r="S680" s="53">
        <v>47.0045945213591</v>
      </c>
      <c r="T680" s="53">
        <v>80.38170207731596</v>
      </c>
      <c r="U680" s="53">
        <v>8.104919053010589</v>
      </c>
      <c r="V680" s="54">
        <v>299.43945418455263</v>
      </c>
      <c r="W680" s="55">
        <v>616.1805346509698</v>
      </c>
      <c r="X680" s="56">
        <v>61.927158703057216</v>
      </c>
      <c r="Y680" s="55">
        <v>678.1059934970532</v>
      </c>
    </row>
    <row r="681" spans="1:25" ht="15">
      <c r="A681" s="45">
        <v>2015</v>
      </c>
      <c r="B681" s="37">
        <v>5</v>
      </c>
      <c r="C681" s="37" t="s">
        <v>71</v>
      </c>
      <c r="D681" s="37" t="s">
        <v>84</v>
      </c>
      <c r="E681" s="37" t="s">
        <v>238</v>
      </c>
      <c r="F681" s="37" t="s">
        <v>73</v>
      </c>
      <c r="G681" s="38" t="s">
        <v>90</v>
      </c>
      <c r="H681" s="52">
        <v>8.230824531411628</v>
      </c>
      <c r="I681" s="53">
        <v>0</v>
      </c>
      <c r="J681" s="54">
        <v>8.230824531411628</v>
      </c>
      <c r="K681" s="52">
        <v>4.82049759336202</v>
      </c>
      <c r="L681" s="53">
        <v>0.5418812628804625</v>
      </c>
      <c r="M681" s="54">
        <v>5.362378856242483</v>
      </c>
      <c r="N681" s="52">
        <v>9.71451444681161</v>
      </c>
      <c r="O681" s="53">
        <v>11.143578525566715</v>
      </c>
      <c r="P681" s="53">
        <v>2.1728737142785555</v>
      </c>
      <c r="Q681" s="53">
        <v>1.095792993285411</v>
      </c>
      <c r="R681" s="53">
        <v>6.321281480666201</v>
      </c>
      <c r="S681" s="53">
        <v>5.4432658476120395</v>
      </c>
      <c r="T681" s="53">
        <v>7.926062117859222</v>
      </c>
      <c r="U681" s="53">
        <v>1.6960755357699886</v>
      </c>
      <c r="V681" s="54">
        <v>45.51344466184974</v>
      </c>
      <c r="W681" s="55">
        <v>59.106648049503846</v>
      </c>
      <c r="X681" s="56">
        <v>5.940323519915651</v>
      </c>
      <c r="Y681" s="55">
        <v>65.04688804093777</v>
      </c>
    </row>
    <row r="682" spans="1:25" ht="15">
      <c r="A682" s="45">
        <v>2015</v>
      </c>
      <c r="B682" s="37">
        <v>5</v>
      </c>
      <c r="C682" s="37" t="s">
        <v>71</v>
      </c>
      <c r="D682" s="37" t="s">
        <v>72</v>
      </c>
      <c r="E682" s="37" t="s">
        <v>239</v>
      </c>
      <c r="F682" s="37" t="s">
        <v>73</v>
      </c>
      <c r="G682" s="38" t="s">
        <v>91</v>
      </c>
      <c r="H682" s="52">
        <v>11.382791230341374</v>
      </c>
      <c r="I682" s="53">
        <v>4.550952936407799</v>
      </c>
      <c r="J682" s="54">
        <v>15.933744166749172</v>
      </c>
      <c r="K682" s="52">
        <v>3.903356130742757</v>
      </c>
      <c r="L682" s="53">
        <v>5.546440438840709</v>
      </c>
      <c r="M682" s="54">
        <v>9.449796569583466</v>
      </c>
      <c r="N682" s="52">
        <v>4.227457825342191</v>
      </c>
      <c r="O682" s="53">
        <v>32.23264298838962</v>
      </c>
      <c r="P682" s="53">
        <v>3.317950800748961</v>
      </c>
      <c r="Q682" s="53">
        <v>2.287351129714689</v>
      </c>
      <c r="R682" s="53">
        <v>10.786706861607676</v>
      </c>
      <c r="S682" s="53">
        <v>10.803382504344597</v>
      </c>
      <c r="T682" s="53">
        <v>19.607964357255355</v>
      </c>
      <c r="U682" s="53">
        <v>2.462642040344195</v>
      </c>
      <c r="V682" s="54">
        <v>85.72609850774728</v>
      </c>
      <c r="W682" s="55">
        <v>111.10963924407991</v>
      </c>
      <c r="X682" s="56">
        <v>11.166721751868376</v>
      </c>
      <c r="Y682" s="55">
        <v>122.27625265195486</v>
      </c>
    </row>
    <row r="683" spans="1:25" ht="15">
      <c r="A683" s="45">
        <v>2015</v>
      </c>
      <c r="B683" s="37">
        <v>5</v>
      </c>
      <c r="C683" s="37" t="s">
        <v>71</v>
      </c>
      <c r="D683" s="37" t="s">
        <v>72</v>
      </c>
      <c r="E683" s="37" t="s">
        <v>240</v>
      </c>
      <c r="F683" s="37" t="s">
        <v>73</v>
      </c>
      <c r="G683" s="38" t="s">
        <v>92</v>
      </c>
      <c r="H683" s="52">
        <v>45.83440795629244</v>
      </c>
      <c r="I683" s="53">
        <v>1.2980812727879827</v>
      </c>
      <c r="J683" s="54">
        <v>47.13248922908042</v>
      </c>
      <c r="K683" s="52">
        <v>70.75242628409254</v>
      </c>
      <c r="L683" s="53">
        <v>35.40328235056169</v>
      </c>
      <c r="M683" s="54">
        <v>106.15570863465422</v>
      </c>
      <c r="N683" s="52">
        <v>18.692669309088487</v>
      </c>
      <c r="O683" s="53">
        <v>99.26458950792477</v>
      </c>
      <c r="P683" s="53">
        <v>12.409023067183035</v>
      </c>
      <c r="Q683" s="53">
        <v>11.758985745937244</v>
      </c>
      <c r="R683" s="53">
        <v>44.44333334736894</v>
      </c>
      <c r="S683" s="53">
        <v>41.794192617743185</v>
      </c>
      <c r="T683" s="53">
        <v>68.54261705570006</v>
      </c>
      <c r="U683" s="53">
        <v>10.092846360853956</v>
      </c>
      <c r="V683" s="54">
        <v>306.9982570117997</v>
      </c>
      <c r="W683" s="55">
        <v>460.28645487553433</v>
      </c>
      <c r="X683" s="56">
        <v>46.25963304615281</v>
      </c>
      <c r="Y683" s="55">
        <v>506.5456734465808</v>
      </c>
    </row>
    <row r="684" spans="1:25" ht="15">
      <c r="A684" s="45">
        <v>2015</v>
      </c>
      <c r="B684" s="37">
        <v>5</v>
      </c>
      <c r="C684" s="37" t="s">
        <v>93</v>
      </c>
      <c r="D684" s="37" t="s">
        <v>94</v>
      </c>
      <c r="E684" s="37" t="s">
        <v>241</v>
      </c>
      <c r="F684" s="37" t="s">
        <v>95</v>
      </c>
      <c r="G684" s="38" t="s">
        <v>96</v>
      </c>
      <c r="H684" s="52">
        <v>2.709391598217373</v>
      </c>
      <c r="I684" s="53">
        <v>0.5639622169550892</v>
      </c>
      <c r="J684" s="54">
        <v>3.273353815172462</v>
      </c>
      <c r="K684" s="52">
        <v>1.7222249405584498</v>
      </c>
      <c r="L684" s="53">
        <v>0</v>
      </c>
      <c r="M684" s="54">
        <v>1.7222249405584498</v>
      </c>
      <c r="N684" s="52">
        <v>0.825517834798242</v>
      </c>
      <c r="O684" s="53">
        <v>1.5997280516598849</v>
      </c>
      <c r="P684" s="53">
        <v>0.42584331471272585</v>
      </c>
      <c r="Q684" s="53">
        <v>0.275856634678808</v>
      </c>
      <c r="R684" s="53">
        <v>2.6641941071608146</v>
      </c>
      <c r="S684" s="53">
        <v>1.7783990117979922</v>
      </c>
      <c r="T684" s="53">
        <v>5.246279293008627</v>
      </c>
      <c r="U684" s="53">
        <v>0.38566064273323286</v>
      </c>
      <c r="V684" s="54">
        <v>13.201478890550327</v>
      </c>
      <c r="W684" s="55">
        <v>18.197057646281237</v>
      </c>
      <c r="X684" s="56">
        <v>1.8288365345711715</v>
      </c>
      <c r="Y684" s="55">
        <v>20.025866439526972</v>
      </c>
    </row>
    <row r="685" spans="1:25" ht="15">
      <c r="A685" s="45">
        <v>2015</v>
      </c>
      <c r="B685" s="37">
        <v>5</v>
      </c>
      <c r="C685" s="37" t="s">
        <v>93</v>
      </c>
      <c r="D685" s="37" t="s">
        <v>97</v>
      </c>
      <c r="E685" s="37" t="s">
        <v>242</v>
      </c>
      <c r="F685" s="37" t="s">
        <v>95</v>
      </c>
      <c r="G685" s="38" t="s">
        <v>98</v>
      </c>
      <c r="H685" s="52">
        <v>17.45641848658971</v>
      </c>
      <c r="I685" s="53">
        <v>0</v>
      </c>
      <c r="J685" s="54">
        <v>17.45641848658971</v>
      </c>
      <c r="K685" s="52">
        <v>0.7806674978075829</v>
      </c>
      <c r="L685" s="53">
        <v>5.454507275215463</v>
      </c>
      <c r="M685" s="54">
        <v>6.235174773023046</v>
      </c>
      <c r="N685" s="52">
        <v>3.7978534921292884</v>
      </c>
      <c r="O685" s="53">
        <v>4.6657272042537965</v>
      </c>
      <c r="P685" s="53">
        <v>1.720143070475901</v>
      </c>
      <c r="Q685" s="53">
        <v>1.4997745269636689</v>
      </c>
      <c r="R685" s="53">
        <v>8.60379148793316</v>
      </c>
      <c r="S685" s="53">
        <v>5.412091446089095</v>
      </c>
      <c r="T685" s="53">
        <v>10.809217093771952</v>
      </c>
      <c r="U685" s="53">
        <v>1.4301761897050083</v>
      </c>
      <c r="V685" s="54">
        <v>37.93877451132187</v>
      </c>
      <c r="W685" s="55">
        <v>61.630367770934626</v>
      </c>
      <c r="X685" s="56">
        <v>6.193953604476159</v>
      </c>
      <c r="Y685" s="55">
        <v>67.82415243179827</v>
      </c>
    </row>
    <row r="686" spans="1:25" ht="15">
      <c r="A686" s="45">
        <v>2015</v>
      </c>
      <c r="B686" s="37">
        <v>5</v>
      </c>
      <c r="C686" s="37" t="s">
        <v>93</v>
      </c>
      <c r="D686" s="37" t="s">
        <v>97</v>
      </c>
      <c r="E686" s="37" t="s">
        <v>243</v>
      </c>
      <c r="F686" s="37" t="s">
        <v>95</v>
      </c>
      <c r="G686" s="38" t="s">
        <v>99</v>
      </c>
      <c r="H686" s="52">
        <v>11.084339748388695</v>
      </c>
      <c r="I686" s="53">
        <v>0</v>
      </c>
      <c r="J686" s="54">
        <v>11.084339748388695</v>
      </c>
      <c r="K686" s="52">
        <v>1.2413879475928766</v>
      </c>
      <c r="L686" s="53">
        <v>3.2049987854517266</v>
      </c>
      <c r="M686" s="54">
        <v>4.446386733044603</v>
      </c>
      <c r="N686" s="52">
        <v>1.5691123496367065</v>
      </c>
      <c r="O686" s="53">
        <v>4.971785706115843</v>
      </c>
      <c r="P686" s="53">
        <v>1.7974810945925666</v>
      </c>
      <c r="Q686" s="53">
        <v>1.4634321591060244</v>
      </c>
      <c r="R686" s="53">
        <v>9.874874982514461</v>
      </c>
      <c r="S686" s="53">
        <v>4.84014150744796</v>
      </c>
      <c r="T686" s="53">
        <v>10.129007337560926</v>
      </c>
      <c r="U686" s="53">
        <v>1.8018012082473633</v>
      </c>
      <c r="V686" s="54">
        <v>36.44763634522185</v>
      </c>
      <c r="W686" s="55">
        <v>51.97836282665515</v>
      </c>
      <c r="X686" s="56">
        <v>5.223914668387551</v>
      </c>
      <c r="Y686" s="55">
        <v>57.20216952953001</v>
      </c>
    </row>
    <row r="687" spans="1:25" ht="15">
      <c r="A687" s="45">
        <v>2015</v>
      </c>
      <c r="B687" s="37">
        <v>5</v>
      </c>
      <c r="C687" s="37" t="s">
        <v>93</v>
      </c>
      <c r="D687" s="37" t="s">
        <v>97</v>
      </c>
      <c r="E687" s="37" t="s">
        <v>244</v>
      </c>
      <c r="F687" s="37" t="s">
        <v>95</v>
      </c>
      <c r="G687" s="38" t="s">
        <v>100</v>
      </c>
      <c r="H687" s="52">
        <v>7.730438182118943</v>
      </c>
      <c r="I687" s="53">
        <v>11.206577121795084</v>
      </c>
      <c r="J687" s="54">
        <v>18.937015303914027</v>
      </c>
      <c r="K687" s="52">
        <v>2.8193416292293603</v>
      </c>
      <c r="L687" s="53">
        <v>2.1668327682028665</v>
      </c>
      <c r="M687" s="54">
        <v>4.986174397432227</v>
      </c>
      <c r="N687" s="52">
        <v>1.9592214913113741</v>
      </c>
      <c r="O687" s="53">
        <v>6.090491068412006</v>
      </c>
      <c r="P687" s="53">
        <v>2.609817219717578</v>
      </c>
      <c r="Q687" s="53">
        <v>2.1210009851204497</v>
      </c>
      <c r="R687" s="53">
        <v>10.537497650048921</v>
      </c>
      <c r="S687" s="53">
        <v>6.822851341147316</v>
      </c>
      <c r="T687" s="53">
        <v>11.20196878321218</v>
      </c>
      <c r="U687" s="53">
        <v>3.097439878820378</v>
      </c>
      <c r="V687" s="54">
        <v>44.440288417790214</v>
      </c>
      <c r="W687" s="55">
        <v>68.36347811913647</v>
      </c>
      <c r="X687" s="56">
        <v>6.870653517053424</v>
      </c>
      <c r="Y687" s="55">
        <v>75.23405580284367</v>
      </c>
    </row>
    <row r="688" spans="1:25" ht="15">
      <c r="A688" s="45">
        <v>2015</v>
      </c>
      <c r="B688" s="37">
        <v>5</v>
      </c>
      <c r="C688" s="37" t="s">
        <v>93</v>
      </c>
      <c r="D688" s="37" t="s">
        <v>97</v>
      </c>
      <c r="E688" s="37" t="s">
        <v>245</v>
      </c>
      <c r="F688" s="37" t="s">
        <v>95</v>
      </c>
      <c r="G688" s="38" t="s">
        <v>101</v>
      </c>
      <c r="H688" s="52">
        <v>17.86586079112022</v>
      </c>
      <c r="I688" s="53">
        <v>1.5079716698482637</v>
      </c>
      <c r="J688" s="54">
        <v>19.373832460968483</v>
      </c>
      <c r="K688" s="52">
        <v>2.436434385423969</v>
      </c>
      <c r="L688" s="53">
        <v>3.6751183841262445</v>
      </c>
      <c r="M688" s="54">
        <v>6.111552769550213</v>
      </c>
      <c r="N688" s="52">
        <v>4.583460089263991</v>
      </c>
      <c r="O688" s="53">
        <v>7.931535890219954</v>
      </c>
      <c r="P688" s="53">
        <v>2.053894656569564</v>
      </c>
      <c r="Q688" s="53">
        <v>1.7315119575219013</v>
      </c>
      <c r="R688" s="53">
        <v>8.563275376784944</v>
      </c>
      <c r="S688" s="53">
        <v>6.22829646365789</v>
      </c>
      <c r="T688" s="53">
        <v>12.946290511303479</v>
      </c>
      <c r="U688" s="53">
        <v>1.6052401786255308</v>
      </c>
      <c r="V688" s="54">
        <v>45.64350512394726</v>
      </c>
      <c r="W688" s="55">
        <v>71.12889035446595</v>
      </c>
      <c r="X688" s="56">
        <v>7.148572689935791</v>
      </c>
      <c r="Y688" s="55">
        <v>78.27728693085673</v>
      </c>
    </row>
    <row r="689" spans="1:25" ht="15">
      <c r="A689" s="45">
        <v>2015</v>
      </c>
      <c r="B689" s="37">
        <v>5</v>
      </c>
      <c r="C689" s="37" t="s">
        <v>93</v>
      </c>
      <c r="D689" s="37" t="s">
        <v>94</v>
      </c>
      <c r="E689" s="37" t="s">
        <v>246</v>
      </c>
      <c r="F689" s="37" t="s">
        <v>95</v>
      </c>
      <c r="G689" s="38" t="s">
        <v>102</v>
      </c>
      <c r="H689" s="52">
        <v>21.210966518388414</v>
      </c>
      <c r="I689" s="53">
        <v>0.6640201738543184</v>
      </c>
      <c r="J689" s="54">
        <v>21.874986692242732</v>
      </c>
      <c r="K689" s="52">
        <v>1.717285059851733</v>
      </c>
      <c r="L689" s="53">
        <v>8.05727418994617</v>
      </c>
      <c r="M689" s="54">
        <v>9.774559249797903</v>
      </c>
      <c r="N689" s="52">
        <v>2.051779397960648</v>
      </c>
      <c r="O689" s="53">
        <v>20.25199258171259</v>
      </c>
      <c r="P689" s="53">
        <v>3.4254494576022974</v>
      </c>
      <c r="Q689" s="53">
        <v>2.7542655376187692</v>
      </c>
      <c r="R689" s="53">
        <v>15.043202280300704</v>
      </c>
      <c r="S689" s="53">
        <v>10.0029863992504</v>
      </c>
      <c r="T689" s="53">
        <v>22.212522172839602</v>
      </c>
      <c r="U689" s="53">
        <v>2.8455396966421014</v>
      </c>
      <c r="V689" s="54">
        <v>78.58773752392712</v>
      </c>
      <c r="W689" s="55">
        <v>110.23728346596775</v>
      </c>
      <c r="X689" s="56">
        <v>11.079038716831091</v>
      </c>
      <c r="Y689" s="55">
        <v>121.31611846352828</v>
      </c>
    </row>
    <row r="690" spans="1:25" ht="15">
      <c r="A690" s="45">
        <v>2015</v>
      </c>
      <c r="B690" s="37">
        <v>5</v>
      </c>
      <c r="C690" s="37" t="s">
        <v>93</v>
      </c>
      <c r="D690" s="37" t="s">
        <v>94</v>
      </c>
      <c r="E690" s="37" t="s">
        <v>247</v>
      </c>
      <c r="F690" s="37" t="s">
        <v>95</v>
      </c>
      <c r="G690" s="38" t="s">
        <v>103</v>
      </c>
      <c r="H690" s="52">
        <v>83.79291079344173</v>
      </c>
      <c r="I690" s="53">
        <v>3.1761765818320677</v>
      </c>
      <c r="J690" s="54">
        <v>86.9690873752738</v>
      </c>
      <c r="K690" s="52">
        <v>6.302860449719079</v>
      </c>
      <c r="L690" s="53">
        <v>14.594064304709494</v>
      </c>
      <c r="M690" s="54">
        <v>20.896924754428575</v>
      </c>
      <c r="N690" s="52">
        <v>15.465995573353817</v>
      </c>
      <c r="O690" s="53">
        <v>31.134658872011435</v>
      </c>
      <c r="P690" s="53">
        <v>6.353596947501848</v>
      </c>
      <c r="Q690" s="53">
        <v>4.715863579255537</v>
      </c>
      <c r="R690" s="53">
        <v>20.145020030869627</v>
      </c>
      <c r="S690" s="53">
        <v>17.565405967581004</v>
      </c>
      <c r="T690" s="53">
        <v>28.345580617197783</v>
      </c>
      <c r="U690" s="53">
        <v>4.7305585180233605</v>
      </c>
      <c r="V690" s="54">
        <v>128.45668010579442</v>
      </c>
      <c r="W690" s="55">
        <v>236.3226922354968</v>
      </c>
      <c r="X690" s="56">
        <v>23.750802145674765</v>
      </c>
      <c r="Y690" s="55">
        <v>260.072666076406</v>
      </c>
    </row>
    <row r="691" spans="1:25" ht="15">
      <c r="A691" s="45">
        <v>2015</v>
      </c>
      <c r="B691" s="37">
        <v>5</v>
      </c>
      <c r="C691" s="37" t="s">
        <v>93</v>
      </c>
      <c r="D691" s="37" t="s">
        <v>97</v>
      </c>
      <c r="E691" s="37" t="s">
        <v>248</v>
      </c>
      <c r="F691" s="37" t="s">
        <v>95</v>
      </c>
      <c r="G691" s="38" t="s">
        <v>104</v>
      </c>
      <c r="H691" s="52">
        <v>20.773897906327605</v>
      </c>
      <c r="I691" s="53">
        <v>0.5867842967531375</v>
      </c>
      <c r="J691" s="54">
        <v>21.360682203080742</v>
      </c>
      <c r="K691" s="52">
        <v>6.001857755687722</v>
      </c>
      <c r="L691" s="53">
        <v>5.156454709840129</v>
      </c>
      <c r="M691" s="54">
        <v>11.158312465527851</v>
      </c>
      <c r="N691" s="52">
        <v>5.5017804204342</v>
      </c>
      <c r="O691" s="53">
        <v>12.175714039522951</v>
      </c>
      <c r="P691" s="53">
        <v>3.6542705806852944</v>
      </c>
      <c r="Q691" s="53">
        <v>2.479267506072536</v>
      </c>
      <c r="R691" s="53">
        <v>18.127138244814702</v>
      </c>
      <c r="S691" s="53">
        <v>9.603561453409235</v>
      </c>
      <c r="T691" s="53">
        <v>17.707540248872693</v>
      </c>
      <c r="U691" s="53">
        <v>4.207444665084898</v>
      </c>
      <c r="V691" s="54">
        <v>73.45671715889651</v>
      </c>
      <c r="W691" s="55">
        <v>105.97571182750511</v>
      </c>
      <c r="X691" s="56">
        <v>10.650742548714677</v>
      </c>
      <c r="Y691" s="55">
        <v>116.62625055379812</v>
      </c>
    </row>
    <row r="692" spans="1:25" ht="15">
      <c r="A692" s="45">
        <v>2015</v>
      </c>
      <c r="B692" s="37">
        <v>5</v>
      </c>
      <c r="C692" s="37" t="s">
        <v>93</v>
      </c>
      <c r="D692" s="37" t="s">
        <v>94</v>
      </c>
      <c r="E692" s="37" t="s">
        <v>249</v>
      </c>
      <c r="F692" s="37" t="s">
        <v>95</v>
      </c>
      <c r="G692" s="38" t="s">
        <v>105</v>
      </c>
      <c r="H692" s="52">
        <v>22.782286213967804</v>
      </c>
      <c r="I692" s="53">
        <v>5.709363660840074</v>
      </c>
      <c r="J692" s="54">
        <v>28.491649874807877</v>
      </c>
      <c r="K692" s="52">
        <v>1.4904387392420495</v>
      </c>
      <c r="L692" s="53">
        <v>17.09697444709469</v>
      </c>
      <c r="M692" s="54">
        <v>18.58741318633674</v>
      </c>
      <c r="N692" s="52">
        <v>3.281525221467012</v>
      </c>
      <c r="O692" s="53">
        <v>24.242707220056452</v>
      </c>
      <c r="P692" s="53">
        <v>6.190276694835181</v>
      </c>
      <c r="Q692" s="53">
        <v>5.56188137354707</v>
      </c>
      <c r="R692" s="53">
        <v>26.851625706518792</v>
      </c>
      <c r="S692" s="53">
        <v>15.246040020101596</v>
      </c>
      <c r="T692" s="53">
        <v>30.63942459256063</v>
      </c>
      <c r="U692" s="53">
        <v>5.708867266515606</v>
      </c>
      <c r="V692" s="54">
        <v>117.72234809560236</v>
      </c>
      <c r="W692" s="55">
        <v>164.80141115674698</v>
      </c>
      <c r="X692" s="56">
        <v>16.5628383512728</v>
      </c>
      <c r="Y692" s="55">
        <v>181.36404347103684</v>
      </c>
    </row>
    <row r="693" spans="1:25" ht="15">
      <c r="A693" s="45">
        <v>2015</v>
      </c>
      <c r="B693" s="37">
        <v>5</v>
      </c>
      <c r="C693" s="37" t="s">
        <v>93</v>
      </c>
      <c r="D693" s="37" t="s">
        <v>97</v>
      </c>
      <c r="E693" s="37" t="s">
        <v>250</v>
      </c>
      <c r="F693" s="37" t="s">
        <v>95</v>
      </c>
      <c r="G693" s="38" t="s">
        <v>106</v>
      </c>
      <c r="H693" s="52">
        <v>5.365420451402603</v>
      </c>
      <c r="I693" s="53">
        <v>0</v>
      </c>
      <c r="J693" s="54">
        <v>5.365420451402603</v>
      </c>
      <c r="K693" s="52">
        <v>0.4851349482131475</v>
      </c>
      <c r="L693" s="53">
        <v>2.595816119220856</v>
      </c>
      <c r="M693" s="54">
        <v>3.0809510674340035</v>
      </c>
      <c r="N693" s="52">
        <v>5.923852390246303</v>
      </c>
      <c r="O693" s="53">
        <v>7.059853654393846</v>
      </c>
      <c r="P693" s="53">
        <v>0.8895045562185174</v>
      </c>
      <c r="Q693" s="53">
        <v>0.559511185376307</v>
      </c>
      <c r="R693" s="53">
        <v>4.010678470370533</v>
      </c>
      <c r="S693" s="53">
        <v>3.0925801533957356</v>
      </c>
      <c r="T693" s="53">
        <v>6.013176030751346</v>
      </c>
      <c r="U693" s="53">
        <v>0.8295773029585797</v>
      </c>
      <c r="V693" s="54">
        <v>28.37873374371117</v>
      </c>
      <c r="W693" s="55">
        <v>36.82510526254778</v>
      </c>
      <c r="X693" s="56">
        <v>3.7009888621981917</v>
      </c>
      <c r="Y693" s="55">
        <v>40.52604329546257</v>
      </c>
    </row>
    <row r="694" spans="1:25" ht="15">
      <c r="A694" s="45">
        <v>2015</v>
      </c>
      <c r="B694" s="37">
        <v>5</v>
      </c>
      <c r="C694" s="37" t="s">
        <v>93</v>
      </c>
      <c r="D694" s="37" t="s">
        <v>97</v>
      </c>
      <c r="E694" s="37" t="s">
        <v>251</v>
      </c>
      <c r="F694" s="37" t="s">
        <v>95</v>
      </c>
      <c r="G694" s="38" t="s">
        <v>107</v>
      </c>
      <c r="H694" s="52">
        <v>19.82932565327692</v>
      </c>
      <c r="I694" s="53">
        <v>0.8040686277719545</v>
      </c>
      <c r="J694" s="54">
        <v>20.633394281048876</v>
      </c>
      <c r="K694" s="52">
        <v>1.752969695828416</v>
      </c>
      <c r="L694" s="53">
        <v>3.7801363585908696</v>
      </c>
      <c r="M694" s="54">
        <v>5.533106054419285</v>
      </c>
      <c r="N694" s="52">
        <v>2.4532792917915214</v>
      </c>
      <c r="O694" s="53">
        <v>4.1754081074683835</v>
      </c>
      <c r="P694" s="53">
        <v>2.039921695971415</v>
      </c>
      <c r="Q694" s="53">
        <v>1.349235719582944</v>
      </c>
      <c r="R694" s="53">
        <v>10.512498837299574</v>
      </c>
      <c r="S694" s="53">
        <v>5.293515927825931</v>
      </c>
      <c r="T694" s="53">
        <v>10.095322975635867</v>
      </c>
      <c r="U694" s="53">
        <v>1.846935794009436</v>
      </c>
      <c r="V694" s="54">
        <v>37.76611834958507</v>
      </c>
      <c r="W694" s="55">
        <v>63.93261868505323</v>
      </c>
      <c r="X694" s="56">
        <v>6.425331564156194</v>
      </c>
      <c r="Y694" s="55">
        <v>70.35775459119728</v>
      </c>
    </row>
    <row r="695" spans="1:25" ht="15">
      <c r="A695" s="45">
        <v>2015</v>
      </c>
      <c r="B695" s="37">
        <v>5</v>
      </c>
      <c r="C695" s="37" t="s">
        <v>93</v>
      </c>
      <c r="D695" s="37" t="s">
        <v>97</v>
      </c>
      <c r="E695" s="37" t="s">
        <v>252</v>
      </c>
      <c r="F695" s="37" t="s">
        <v>95</v>
      </c>
      <c r="G695" s="38" t="s">
        <v>108</v>
      </c>
      <c r="H695" s="52">
        <v>15.870393762469206</v>
      </c>
      <c r="I695" s="53">
        <v>0.4510143074149672</v>
      </c>
      <c r="J695" s="54">
        <v>16.321408069884175</v>
      </c>
      <c r="K695" s="52">
        <v>0.5133988802232606</v>
      </c>
      <c r="L695" s="53">
        <v>6.66542701014837</v>
      </c>
      <c r="M695" s="54">
        <v>7.178825890371631</v>
      </c>
      <c r="N695" s="52">
        <v>1.8340608924738122</v>
      </c>
      <c r="O695" s="53">
        <v>8.164353814724285</v>
      </c>
      <c r="P695" s="53">
        <v>2.907679863494647</v>
      </c>
      <c r="Q695" s="53">
        <v>2.309607568344636</v>
      </c>
      <c r="R695" s="53">
        <v>14.51211771850765</v>
      </c>
      <c r="S695" s="53">
        <v>7.201409583811029</v>
      </c>
      <c r="T695" s="53">
        <v>16.535020121435863</v>
      </c>
      <c r="U695" s="53">
        <v>2.408929272362642</v>
      </c>
      <c r="V695" s="54">
        <v>55.87317883515456</v>
      </c>
      <c r="W695" s="55">
        <v>79.37341279541037</v>
      </c>
      <c r="X695" s="56">
        <v>7.977165565189544</v>
      </c>
      <c r="Y695" s="55">
        <v>87.3504270200221</v>
      </c>
    </row>
    <row r="696" spans="1:25" ht="15">
      <c r="A696" s="45">
        <v>2015</v>
      </c>
      <c r="B696" s="37">
        <v>5</v>
      </c>
      <c r="C696" s="37" t="s">
        <v>93</v>
      </c>
      <c r="D696" s="37" t="s">
        <v>97</v>
      </c>
      <c r="E696" s="37" t="s">
        <v>253</v>
      </c>
      <c r="F696" s="37" t="s">
        <v>95</v>
      </c>
      <c r="G696" s="38" t="s">
        <v>109</v>
      </c>
      <c r="H696" s="52">
        <v>4.163929231132798</v>
      </c>
      <c r="I696" s="53">
        <v>0</v>
      </c>
      <c r="J696" s="54">
        <v>4.163929231132798</v>
      </c>
      <c r="K696" s="52">
        <v>0.49951013403871786</v>
      </c>
      <c r="L696" s="53">
        <v>1.959622788431559</v>
      </c>
      <c r="M696" s="54">
        <v>2.459132922470277</v>
      </c>
      <c r="N696" s="52">
        <v>1.4993526288430978</v>
      </c>
      <c r="O696" s="53">
        <v>4.513238568734049</v>
      </c>
      <c r="P696" s="53">
        <v>0.9208575668905662</v>
      </c>
      <c r="Q696" s="53">
        <v>0.3732958269655886</v>
      </c>
      <c r="R696" s="53">
        <v>7.052968361791955</v>
      </c>
      <c r="S696" s="53">
        <v>2.497150090243444</v>
      </c>
      <c r="T696" s="53">
        <v>4.3296540526417395</v>
      </c>
      <c r="U696" s="53">
        <v>0.6166090284342131</v>
      </c>
      <c r="V696" s="54">
        <v>21.80312612454465</v>
      </c>
      <c r="W696" s="55">
        <v>28.426188278147727</v>
      </c>
      <c r="X696" s="56">
        <v>2.8568826719425338</v>
      </c>
      <c r="Y696" s="55">
        <v>31.28303142014602</v>
      </c>
    </row>
    <row r="697" spans="1:25" ht="15">
      <c r="A697" s="45">
        <v>2015</v>
      </c>
      <c r="B697" s="37">
        <v>5</v>
      </c>
      <c r="C697" s="37" t="s">
        <v>93</v>
      </c>
      <c r="D697" s="37" t="s">
        <v>94</v>
      </c>
      <c r="E697" s="37" t="s">
        <v>254</v>
      </c>
      <c r="F697" s="37" t="s">
        <v>95</v>
      </c>
      <c r="G697" s="38" t="s">
        <v>110</v>
      </c>
      <c r="H697" s="52">
        <v>12.011671036876946</v>
      </c>
      <c r="I697" s="53">
        <v>0</v>
      </c>
      <c r="J697" s="54">
        <v>12.011671036876946</v>
      </c>
      <c r="K697" s="52">
        <v>3.017018717551232</v>
      </c>
      <c r="L697" s="53">
        <v>2.1627435977932037</v>
      </c>
      <c r="M697" s="54">
        <v>5.179762315344435</v>
      </c>
      <c r="N697" s="52">
        <v>3.373172312398943</v>
      </c>
      <c r="O697" s="53">
        <v>5.3210742887209985</v>
      </c>
      <c r="P697" s="53">
        <v>2.092596940473402</v>
      </c>
      <c r="Q697" s="53">
        <v>1.600554001993958</v>
      </c>
      <c r="R697" s="53">
        <v>7.628105588592216</v>
      </c>
      <c r="S697" s="53">
        <v>6.23807268356062</v>
      </c>
      <c r="T697" s="53">
        <v>15.075692369073854</v>
      </c>
      <c r="U697" s="53">
        <v>1.4399644211137756</v>
      </c>
      <c r="V697" s="54">
        <v>42.76923260592777</v>
      </c>
      <c r="W697" s="55">
        <v>59.96066595814915</v>
      </c>
      <c r="X697" s="56">
        <v>6.0261503740909275</v>
      </c>
      <c r="Y697" s="55">
        <v>65.98669716225305</v>
      </c>
    </row>
    <row r="698" spans="1:25" ht="15">
      <c r="A698" s="45">
        <v>2015</v>
      </c>
      <c r="B698" s="37">
        <v>5</v>
      </c>
      <c r="C698" s="37" t="s">
        <v>93</v>
      </c>
      <c r="D698" s="37" t="s">
        <v>97</v>
      </c>
      <c r="E698" s="37" t="s">
        <v>255</v>
      </c>
      <c r="F698" s="37" t="s">
        <v>95</v>
      </c>
      <c r="G698" s="38" t="s">
        <v>111</v>
      </c>
      <c r="H698" s="52">
        <v>12.55157081957195</v>
      </c>
      <c r="I698" s="53">
        <v>0.9874404382000287</v>
      </c>
      <c r="J698" s="54">
        <v>13.539011257771978</v>
      </c>
      <c r="K698" s="52">
        <v>1.2648552684714325</v>
      </c>
      <c r="L698" s="53">
        <v>5.165473192928438</v>
      </c>
      <c r="M698" s="54">
        <v>6.430328461399871</v>
      </c>
      <c r="N698" s="52">
        <v>1.8680841751073085</v>
      </c>
      <c r="O698" s="53">
        <v>5.173777516907927</v>
      </c>
      <c r="P698" s="53">
        <v>2.9796943370366695</v>
      </c>
      <c r="Q698" s="53">
        <v>2.0907056191932254</v>
      </c>
      <c r="R698" s="53">
        <v>13.215266875225005</v>
      </c>
      <c r="S698" s="53">
        <v>6.764291438266675</v>
      </c>
      <c r="T698" s="53">
        <v>17.6823514470857</v>
      </c>
      <c r="U698" s="53">
        <v>1.9007464844058737</v>
      </c>
      <c r="V698" s="54">
        <v>51.67491789322838</v>
      </c>
      <c r="W698" s="55">
        <v>71.64425761240022</v>
      </c>
      <c r="X698" s="56">
        <v>7.200373740697811</v>
      </c>
      <c r="Y698" s="55">
        <v>78.84451132317794</v>
      </c>
    </row>
    <row r="699" spans="1:25" ht="15">
      <c r="A699" s="45">
        <v>2015</v>
      </c>
      <c r="B699" s="37">
        <v>5</v>
      </c>
      <c r="C699" s="37" t="s">
        <v>93</v>
      </c>
      <c r="D699" s="37" t="s">
        <v>97</v>
      </c>
      <c r="E699" s="37" t="s">
        <v>256</v>
      </c>
      <c r="F699" s="37" t="s">
        <v>95</v>
      </c>
      <c r="G699" s="38" t="s">
        <v>112</v>
      </c>
      <c r="H699" s="52">
        <v>11.339295304125738</v>
      </c>
      <c r="I699" s="53">
        <v>0</v>
      </c>
      <c r="J699" s="54">
        <v>11.339295304125738</v>
      </c>
      <c r="K699" s="52">
        <v>2.4590439687963963</v>
      </c>
      <c r="L699" s="53">
        <v>11.94903437890919</v>
      </c>
      <c r="M699" s="54">
        <v>14.408078347705587</v>
      </c>
      <c r="N699" s="52">
        <v>2.4946115668703963</v>
      </c>
      <c r="O699" s="53">
        <v>43.5639986100808</v>
      </c>
      <c r="P699" s="53">
        <v>6.555269723324776</v>
      </c>
      <c r="Q699" s="53">
        <v>3.2163077990004156</v>
      </c>
      <c r="R699" s="53">
        <v>47.144186668485716</v>
      </c>
      <c r="S699" s="53">
        <v>15.230234105000445</v>
      </c>
      <c r="T699" s="53">
        <v>18.645543844445186</v>
      </c>
      <c r="U699" s="53">
        <v>3.2452094596862087</v>
      </c>
      <c r="V699" s="54">
        <v>140.09536177689395</v>
      </c>
      <c r="W699" s="55">
        <v>165.84273542872526</v>
      </c>
      <c r="X699" s="56">
        <v>16.667504264454106</v>
      </c>
      <c r="Y699" s="55">
        <v>182.5101408241884</v>
      </c>
    </row>
    <row r="700" spans="1:25" ht="15">
      <c r="A700" s="45">
        <v>2015</v>
      </c>
      <c r="B700" s="37">
        <v>5</v>
      </c>
      <c r="C700" s="37" t="s">
        <v>93</v>
      </c>
      <c r="D700" s="37" t="s">
        <v>97</v>
      </c>
      <c r="E700" s="37" t="s">
        <v>257</v>
      </c>
      <c r="F700" s="37" t="s">
        <v>95</v>
      </c>
      <c r="G700" s="38" t="s">
        <v>113</v>
      </c>
      <c r="H700" s="52">
        <v>42.94214056547193</v>
      </c>
      <c r="I700" s="53">
        <v>1.2360241888074204</v>
      </c>
      <c r="J700" s="54">
        <v>44.17816475427935</v>
      </c>
      <c r="K700" s="52">
        <v>6.703372017007058</v>
      </c>
      <c r="L700" s="53">
        <v>18.720255727940465</v>
      </c>
      <c r="M700" s="54">
        <v>25.423627744947524</v>
      </c>
      <c r="N700" s="52">
        <v>8.217970118378481</v>
      </c>
      <c r="O700" s="53">
        <v>68.40257250610443</v>
      </c>
      <c r="P700" s="53">
        <v>7.505186832867658</v>
      </c>
      <c r="Q700" s="53">
        <v>5.837600267745113</v>
      </c>
      <c r="R700" s="53">
        <v>40.888103044137445</v>
      </c>
      <c r="S700" s="53">
        <v>24.595689159729794</v>
      </c>
      <c r="T700" s="53">
        <v>47.56852465783058</v>
      </c>
      <c r="U700" s="53">
        <v>6.733333904302166</v>
      </c>
      <c r="V700" s="54">
        <v>209.74898049109567</v>
      </c>
      <c r="W700" s="55">
        <v>279.3507729903225</v>
      </c>
      <c r="X700" s="56">
        <v>28.075249272242846</v>
      </c>
      <c r="Y700" s="55">
        <v>307.4256125485498</v>
      </c>
    </row>
    <row r="701" spans="1:25" ht="15">
      <c r="A701" s="45">
        <v>2015</v>
      </c>
      <c r="B701" s="37">
        <v>5</v>
      </c>
      <c r="C701" s="37" t="s">
        <v>93</v>
      </c>
      <c r="D701" s="37" t="s">
        <v>97</v>
      </c>
      <c r="E701" s="37" t="s">
        <v>258</v>
      </c>
      <c r="F701" s="37" t="s">
        <v>95</v>
      </c>
      <c r="G701" s="38" t="s">
        <v>114</v>
      </c>
      <c r="H701" s="52">
        <v>15.487660509593377</v>
      </c>
      <c r="I701" s="53">
        <v>0.5240799168462172</v>
      </c>
      <c r="J701" s="54">
        <v>16.011740426439594</v>
      </c>
      <c r="K701" s="52">
        <v>4.133205710290949</v>
      </c>
      <c r="L701" s="53">
        <v>8.939944077023702</v>
      </c>
      <c r="M701" s="54">
        <v>13.073149787314652</v>
      </c>
      <c r="N701" s="52">
        <v>6.864919078158772</v>
      </c>
      <c r="O701" s="53">
        <v>32.57116829878777</v>
      </c>
      <c r="P701" s="53">
        <v>5.491829876358193</v>
      </c>
      <c r="Q701" s="53">
        <v>3.172603975065222</v>
      </c>
      <c r="R701" s="53">
        <v>29.88264815316347</v>
      </c>
      <c r="S701" s="53">
        <v>14.212234091258283</v>
      </c>
      <c r="T701" s="53">
        <v>21.138094069910167</v>
      </c>
      <c r="U701" s="53">
        <v>3.6570153763430784</v>
      </c>
      <c r="V701" s="54">
        <v>116.99051291904496</v>
      </c>
      <c r="W701" s="55">
        <v>146.0754031327992</v>
      </c>
      <c r="X701" s="56">
        <v>14.680844641517787</v>
      </c>
      <c r="Y701" s="55">
        <v>160.7561025827987</v>
      </c>
    </row>
    <row r="702" spans="1:25" ht="15">
      <c r="A702" s="45">
        <v>2015</v>
      </c>
      <c r="B702" s="37">
        <v>5</v>
      </c>
      <c r="C702" s="37" t="s">
        <v>93</v>
      </c>
      <c r="D702" s="37" t="s">
        <v>94</v>
      </c>
      <c r="E702" s="37" t="s">
        <v>259</v>
      </c>
      <c r="F702" s="37" t="s">
        <v>95</v>
      </c>
      <c r="G702" s="38" t="s">
        <v>115</v>
      </c>
      <c r="H702" s="52">
        <v>13.001397689419488</v>
      </c>
      <c r="I702" s="53">
        <v>0.6750480916268541</v>
      </c>
      <c r="J702" s="54">
        <v>13.676445781046342</v>
      </c>
      <c r="K702" s="52">
        <v>2.2538080217924152</v>
      </c>
      <c r="L702" s="53">
        <v>3.1525972108658427</v>
      </c>
      <c r="M702" s="54">
        <v>5.406405232658258</v>
      </c>
      <c r="N702" s="52">
        <v>1.8431067908953227</v>
      </c>
      <c r="O702" s="53">
        <v>6.48441815726297</v>
      </c>
      <c r="P702" s="53">
        <v>1.7533465235372028</v>
      </c>
      <c r="Q702" s="53">
        <v>1.228312923091976</v>
      </c>
      <c r="R702" s="53">
        <v>7.628212450724674</v>
      </c>
      <c r="S702" s="53">
        <v>5.069333219663408</v>
      </c>
      <c r="T702" s="53">
        <v>10.708649837039996</v>
      </c>
      <c r="U702" s="53">
        <v>1.3685183023140925</v>
      </c>
      <c r="V702" s="54">
        <v>36.08389820452964</v>
      </c>
      <c r="W702" s="55">
        <v>55.16674921823424</v>
      </c>
      <c r="X702" s="56">
        <v>5.5443516730428675</v>
      </c>
      <c r="Y702" s="55">
        <v>60.71097343079773</v>
      </c>
    </row>
    <row r="703" spans="1:25" ht="15">
      <c r="A703" s="45">
        <v>2015</v>
      </c>
      <c r="B703" s="37">
        <v>5</v>
      </c>
      <c r="C703" s="37" t="s">
        <v>116</v>
      </c>
      <c r="D703" s="37" t="s">
        <v>117</v>
      </c>
      <c r="E703" s="37" t="s">
        <v>260</v>
      </c>
      <c r="F703" s="37" t="s">
        <v>118</v>
      </c>
      <c r="G703" s="38" t="s">
        <v>119</v>
      </c>
      <c r="H703" s="52">
        <v>45.42708533313915</v>
      </c>
      <c r="I703" s="53">
        <v>3.1511037286900185</v>
      </c>
      <c r="J703" s="54">
        <v>48.57818906182917</v>
      </c>
      <c r="K703" s="52">
        <v>3.1223194389307496</v>
      </c>
      <c r="L703" s="53">
        <v>12.343228133427397</v>
      </c>
      <c r="M703" s="54">
        <v>15.465547572358147</v>
      </c>
      <c r="N703" s="52">
        <v>49.725776543399476</v>
      </c>
      <c r="O703" s="53">
        <v>7.672780503743072</v>
      </c>
      <c r="P703" s="53">
        <v>2.3402188720811967</v>
      </c>
      <c r="Q703" s="53">
        <v>1.9835399426072793</v>
      </c>
      <c r="R703" s="53">
        <v>13.335425283432732</v>
      </c>
      <c r="S703" s="53">
        <v>18.98345442347559</v>
      </c>
      <c r="T703" s="53">
        <v>12.913444417459685</v>
      </c>
      <c r="U703" s="53">
        <v>1.9522339661707953</v>
      </c>
      <c r="V703" s="54">
        <v>108.90687395236982</v>
      </c>
      <c r="W703" s="55">
        <v>172.95061058655713</v>
      </c>
      <c r="X703" s="56">
        <v>17.381824749048803</v>
      </c>
      <c r="Y703" s="55">
        <v>190.33199249850824</v>
      </c>
    </row>
    <row r="704" spans="1:25" ht="15">
      <c r="A704" s="45">
        <v>2015</v>
      </c>
      <c r="B704" s="37">
        <v>5</v>
      </c>
      <c r="C704" s="37" t="s">
        <v>116</v>
      </c>
      <c r="D704" s="37" t="s">
        <v>120</v>
      </c>
      <c r="E704" s="37" t="s">
        <v>261</v>
      </c>
      <c r="F704" s="37" t="s">
        <v>118</v>
      </c>
      <c r="G704" s="38" t="s">
        <v>121</v>
      </c>
      <c r="H704" s="52">
        <v>6.331064725170728</v>
      </c>
      <c r="I704" s="53">
        <v>0</v>
      </c>
      <c r="J704" s="54">
        <v>6.331064725170728</v>
      </c>
      <c r="K704" s="52">
        <v>1.0835330952629865</v>
      </c>
      <c r="L704" s="53">
        <v>3.0732587581807196</v>
      </c>
      <c r="M704" s="54">
        <v>4.156791853443706</v>
      </c>
      <c r="N704" s="52">
        <v>3.0218549264188614</v>
      </c>
      <c r="O704" s="53">
        <v>4.370658289200637</v>
      </c>
      <c r="P704" s="53">
        <v>1.6710612171004</v>
      </c>
      <c r="Q704" s="53">
        <v>1.0350801386419703</v>
      </c>
      <c r="R704" s="53">
        <v>8.690849728644622</v>
      </c>
      <c r="S704" s="53">
        <v>4.267385514057732</v>
      </c>
      <c r="T704" s="53">
        <v>7.968926635563586</v>
      </c>
      <c r="U704" s="53">
        <v>1.12571352905105</v>
      </c>
      <c r="V704" s="54">
        <v>32.15152997867886</v>
      </c>
      <c r="W704" s="55">
        <v>42.63938655729329</v>
      </c>
      <c r="X704" s="56">
        <v>4.285334409021991</v>
      </c>
      <c r="Y704" s="55">
        <v>46.92466103536437</v>
      </c>
    </row>
    <row r="705" spans="1:25" ht="15">
      <c r="A705" s="45">
        <v>2015</v>
      </c>
      <c r="B705" s="37">
        <v>5</v>
      </c>
      <c r="C705" s="37" t="s">
        <v>116</v>
      </c>
      <c r="D705" s="37" t="s">
        <v>117</v>
      </c>
      <c r="E705" s="37" t="s">
        <v>262</v>
      </c>
      <c r="F705" s="37" t="s">
        <v>118</v>
      </c>
      <c r="G705" s="38" t="s">
        <v>122</v>
      </c>
      <c r="H705" s="52">
        <v>10.156633991339234</v>
      </c>
      <c r="I705" s="53">
        <v>0</v>
      </c>
      <c r="J705" s="54">
        <v>10.156633991339234</v>
      </c>
      <c r="K705" s="52">
        <v>1.5501683968430922</v>
      </c>
      <c r="L705" s="53">
        <v>3.334574034403092</v>
      </c>
      <c r="M705" s="54">
        <v>4.884742431246184</v>
      </c>
      <c r="N705" s="52">
        <v>2.273473246821686</v>
      </c>
      <c r="O705" s="53">
        <v>3.435746025496672</v>
      </c>
      <c r="P705" s="53">
        <v>1.9072032367726002</v>
      </c>
      <c r="Q705" s="53">
        <v>1.6375923410558033</v>
      </c>
      <c r="R705" s="53">
        <v>9.886499635008272</v>
      </c>
      <c r="S705" s="53">
        <v>5.22630625678154</v>
      </c>
      <c r="T705" s="53">
        <v>13.35517341541021</v>
      </c>
      <c r="U705" s="53">
        <v>1.5447567362434211</v>
      </c>
      <c r="V705" s="54">
        <v>39.266750893590206</v>
      </c>
      <c r="W705" s="55">
        <v>54.30812731617562</v>
      </c>
      <c r="X705" s="56">
        <v>5.458061445860758</v>
      </c>
      <c r="Y705" s="55">
        <v>59.76609033819156</v>
      </c>
    </row>
    <row r="706" spans="1:25" ht="15">
      <c r="A706" s="45">
        <v>2015</v>
      </c>
      <c r="B706" s="37">
        <v>5</v>
      </c>
      <c r="C706" s="37" t="s">
        <v>116</v>
      </c>
      <c r="D706" s="37" t="s">
        <v>123</v>
      </c>
      <c r="E706" s="37" t="s">
        <v>263</v>
      </c>
      <c r="F706" s="37" t="s">
        <v>118</v>
      </c>
      <c r="G706" s="38" t="s">
        <v>124</v>
      </c>
      <c r="H706" s="52">
        <v>14.018884717540331</v>
      </c>
      <c r="I706" s="53">
        <v>0</v>
      </c>
      <c r="J706" s="54">
        <v>14.018884717540331</v>
      </c>
      <c r="K706" s="52">
        <v>7.266669014006249</v>
      </c>
      <c r="L706" s="53">
        <v>11.679281810539441</v>
      </c>
      <c r="M706" s="54">
        <v>18.94595082454569</v>
      </c>
      <c r="N706" s="52">
        <v>3.1914277828349875</v>
      </c>
      <c r="O706" s="53">
        <v>20.47749059204189</v>
      </c>
      <c r="P706" s="53">
        <v>4.068852127367064</v>
      </c>
      <c r="Q706" s="53">
        <v>2.9016871495979166</v>
      </c>
      <c r="R706" s="53">
        <v>28.352348779510148</v>
      </c>
      <c r="S706" s="53">
        <v>11.451984482841775</v>
      </c>
      <c r="T706" s="53">
        <v>20.34592653845346</v>
      </c>
      <c r="U706" s="53">
        <v>3.3994465644069094</v>
      </c>
      <c r="V706" s="54">
        <v>94.18916401705415</v>
      </c>
      <c r="W706" s="55">
        <v>127.15399955914017</v>
      </c>
      <c r="X706" s="56">
        <v>12.77920912595562</v>
      </c>
      <c r="Y706" s="55">
        <v>139.93308327008387</v>
      </c>
    </row>
    <row r="707" spans="1:25" ht="15">
      <c r="A707" s="45">
        <v>2015</v>
      </c>
      <c r="B707" s="37">
        <v>5</v>
      </c>
      <c r="C707" s="37" t="s">
        <v>116</v>
      </c>
      <c r="D707" s="37" t="s">
        <v>120</v>
      </c>
      <c r="E707" s="37" t="s">
        <v>264</v>
      </c>
      <c r="F707" s="37" t="s">
        <v>118</v>
      </c>
      <c r="G707" s="38" t="s">
        <v>125</v>
      </c>
      <c r="H707" s="52">
        <v>12.95334248490236</v>
      </c>
      <c r="I707" s="53">
        <v>7.3823894299999635</v>
      </c>
      <c r="J707" s="54">
        <v>20.335731914902322</v>
      </c>
      <c r="K707" s="52">
        <v>1.7241865216445302</v>
      </c>
      <c r="L707" s="53">
        <v>3.6127888263307795</v>
      </c>
      <c r="M707" s="54">
        <v>5.33697534797531</v>
      </c>
      <c r="N707" s="52">
        <v>9.796545741551046</v>
      </c>
      <c r="O707" s="53">
        <v>2.2232494733878077</v>
      </c>
      <c r="P707" s="53">
        <v>0.8116564683721211</v>
      </c>
      <c r="Q707" s="53">
        <v>0.5857963728472569</v>
      </c>
      <c r="R707" s="53">
        <v>6.951926360429239</v>
      </c>
      <c r="S707" s="53">
        <v>3.250601278039477</v>
      </c>
      <c r="T707" s="53">
        <v>4.657915749254993</v>
      </c>
      <c r="U707" s="53">
        <v>0.6714850717084115</v>
      </c>
      <c r="V707" s="54">
        <v>28.94917651559035</v>
      </c>
      <c r="W707" s="55">
        <v>54.621883778467975</v>
      </c>
      <c r="X707" s="56">
        <v>5.489591771367009</v>
      </c>
      <c r="Y707" s="55">
        <v>60.11134947311096</v>
      </c>
    </row>
    <row r="708" spans="1:25" ht="15">
      <c r="A708" s="45">
        <v>2015</v>
      </c>
      <c r="B708" s="37">
        <v>5</v>
      </c>
      <c r="C708" s="37" t="s">
        <v>116</v>
      </c>
      <c r="D708" s="37" t="s">
        <v>126</v>
      </c>
      <c r="E708" s="37" t="s">
        <v>265</v>
      </c>
      <c r="F708" s="37" t="s">
        <v>118</v>
      </c>
      <c r="G708" s="38" t="s">
        <v>127</v>
      </c>
      <c r="H708" s="52">
        <v>74.40445431359382</v>
      </c>
      <c r="I708" s="53">
        <v>0</v>
      </c>
      <c r="J708" s="54">
        <v>74.40445431359382</v>
      </c>
      <c r="K708" s="52">
        <v>26.132517028993295</v>
      </c>
      <c r="L708" s="53">
        <v>17.45298169430717</v>
      </c>
      <c r="M708" s="54">
        <v>43.58549872330046</v>
      </c>
      <c r="N708" s="52">
        <v>18.2239021491723</v>
      </c>
      <c r="O708" s="53">
        <v>97.25911434592997</v>
      </c>
      <c r="P708" s="53">
        <v>15.293303684261657</v>
      </c>
      <c r="Q708" s="53">
        <v>15.090879192792146</v>
      </c>
      <c r="R708" s="53">
        <v>81.77273924487085</v>
      </c>
      <c r="S708" s="53">
        <v>45.29920180221538</v>
      </c>
      <c r="T708" s="53">
        <v>59.6512565680001</v>
      </c>
      <c r="U708" s="53">
        <v>16.357376113601124</v>
      </c>
      <c r="V708" s="54">
        <v>348.94777310084356</v>
      </c>
      <c r="W708" s="55">
        <v>466.93772613773785</v>
      </c>
      <c r="X708" s="56">
        <v>46.928066625819575</v>
      </c>
      <c r="Y708" s="55">
        <v>513.8650591951753</v>
      </c>
    </row>
    <row r="709" spans="1:25" ht="15">
      <c r="A709" s="45">
        <v>2015</v>
      </c>
      <c r="B709" s="37">
        <v>5</v>
      </c>
      <c r="C709" s="37" t="s">
        <v>116</v>
      </c>
      <c r="D709" s="37" t="s">
        <v>120</v>
      </c>
      <c r="E709" s="37" t="s">
        <v>266</v>
      </c>
      <c r="F709" s="37" t="s">
        <v>118</v>
      </c>
      <c r="G709" s="38" t="s">
        <v>128</v>
      </c>
      <c r="H709" s="52">
        <v>130.2101899131117</v>
      </c>
      <c r="I709" s="53">
        <v>0</v>
      </c>
      <c r="J709" s="54">
        <v>130.2101899131117</v>
      </c>
      <c r="K709" s="52">
        <v>5.327674655768104</v>
      </c>
      <c r="L709" s="53">
        <v>20.580742305423538</v>
      </c>
      <c r="M709" s="54">
        <v>25.90841696119164</v>
      </c>
      <c r="N709" s="52">
        <v>3.0740369433264187</v>
      </c>
      <c r="O709" s="53">
        <v>23.629895844917144</v>
      </c>
      <c r="P709" s="53">
        <v>4.994491005953874</v>
      </c>
      <c r="Q709" s="53">
        <v>3.9724278893436797</v>
      </c>
      <c r="R709" s="53">
        <v>36.85608778203207</v>
      </c>
      <c r="S709" s="53">
        <v>15.038630860778461</v>
      </c>
      <c r="T709" s="53">
        <v>23.434317880123714</v>
      </c>
      <c r="U709" s="53">
        <v>7.688615522704324</v>
      </c>
      <c r="V709" s="54">
        <v>118.68850372917967</v>
      </c>
      <c r="W709" s="55">
        <v>274.807110603483</v>
      </c>
      <c r="X709" s="56">
        <v>27.618513919198918</v>
      </c>
      <c r="Y709" s="55">
        <v>302.42433583177757</v>
      </c>
    </row>
    <row r="710" spans="1:25" ht="15">
      <c r="A710" s="45">
        <v>2015</v>
      </c>
      <c r="B710" s="37">
        <v>5</v>
      </c>
      <c r="C710" s="37" t="s">
        <v>116</v>
      </c>
      <c r="D710" s="37" t="s">
        <v>126</v>
      </c>
      <c r="E710" s="37" t="s">
        <v>267</v>
      </c>
      <c r="F710" s="37" t="s">
        <v>118</v>
      </c>
      <c r="G710" s="38" t="s">
        <v>129</v>
      </c>
      <c r="H710" s="52">
        <v>28.05012023618204</v>
      </c>
      <c r="I710" s="53">
        <v>0.8225167849208078</v>
      </c>
      <c r="J710" s="54">
        <v>28.872637021102847</v>
      </c>
      <c r="K710" s="52">
        <v>24.726495148567874</v>
      </c>
      <c r="L710" s="53">
        <v>14.853570895478489</v>
      </c>
      <c r="M710" s="54">
        <v>39.58006604404636</v>
      </c>
      <c r="N710" s="52">
        <v>33.79538452376978</v>
      </c>
      <c r="O710" s="53">
        <v>50.381711980877704</v>
      </c>
      <c r="P710" s="53">
        <v>14.251244359129458</v>
      </c>
      <c r="Q710" s="53">
        <v>6.878299931844909</v>
      </c>
      <c r="R710" s="53">
        <v>83.69609222336454</v>
      </c>
      <c r="S710" s="53">
        <v>29.97531444105643</v>
      </c>
      <c r="T710" s="53">
        <v>32.68678218378674</v>
      </c>
      <c r="U710" s="53">
        <v>8.462078288782633</v>
      </c>
      <c r="V710" s="54">
        <v>260.1269079326122</v>
      </c>
      <c r="W710" s="55">
        <v>328.5796109977614</v>
      </c>
      <c r="X710" s="56">
        <v>33.02285671511048</v>
      </c>
      <c r="Y710" s="55">
        <v>361.602201528365</v>
      </c>
    </row>
    <row r="711" spans="1:25" ht="15">
      <c r="A711" s="45">
        <v>2015</v>
      </c>
      <c r="B711" s="37">
        <v>5</v>
      </c>
      <c r="C711" s="37" t="s">
        <v>116</v>
      </c>
      <c r="D711" s="37" t="s">
        <v>126</v>
      </c>
      <c r="E711" s="37" t="s">
        <v>268</v>
      </c>
      <c r="F711" s="37" t="s">
        <v>118</v>
      </c>
      <c r="G711" s="38" t="s">
        <v>130</v>
      </c>
      <c r="H711" s="52">
        <v>82.2226572145938</v>
      </c>
      <c r="I711" s="53">
        <v>0</v>
      </c>
      <c r="J711" s="54">
        <v>82.2226572145938</v>
      </c>
      <c r="K711" s="52">
        <v>26.1858315253042</v>
      </c>
      <c r="L711" s="53">
        <v>12.577904307833787</v>
      </c>
      <c r="M711" s="54">
        <v>38.763735833137986</v>
      </c>
      <c r="N711" s="52">
        <v>4.478738866116996</v>
      </c>
      <c r="O711" s="53">
        <v>70.39675913059378</v>
      </c>
      <c r="P711" s="53">
        <v>8.345512182217046</v>
      </c>
      <c r="Q711" s="53">
        <v>10.403706008290282</v>
      </c>
      <c r="R711" s="53">
        <v>39.23150078946268</v>
      </c>
      <c r="S711" s="53">
        <v>25.437631628472538</v>
      </c>
      <c r="T711" s="53">
        <v>33.703868357311116</v>
      </c>
      <c r="U711" s="53">
        <v>8.379399607283638</v>
      </c>
      <c r="V711" s="54">
        <v>200.37711656974807</v>
      </c>
      <c r="W711" s="55">
        <v>321.36350961747985</v>
      </c>
      <c r="X711" s="56">
        <v>32.2975691304537</v>
      </c>
      <c r="Y711" s="55">
        <v>353.66026150780004</v>
      </c>
    </row>
    <row r="712" spans="1:25" ht="15">
      <c r="A712" s="45">
        <v>2015</v>
      </c>
      <c r="B712" s="37">
        <v>5</v>
      </c>
      <c r="C712" s="37" t="s">
        <v>116</v>
      </c>
      <c r="D712" s="37" t="s">
        <v>120</v>
      </c>
      <c r="E712" s="37" t="s">
        <v>269</v>
      </c>
      <c r="F712" s="37" t="s">
        <v>118</v>
      </c>
      <c r="G712" s="38" t="s">
        <v>131</v>
      </c>
      <c r="H712" s="52">
        <v>5.385824246268245</v>
      </c>
      <c r="I712" s="53">
        <v>0</v>
      </c>
      <c r="J712" s="54">
        <v>5.385824246268245</v>
      </c>
      <c r="K712" s="52">
        <v>1.6102570298246257</v>
      </c>
      <c r="L712" s="53">
        <v>4.245709119687962</v>
      </c>
      <c r="M712" s="54">
        <v>5.855966149512588</v>
      </c>
      <c r="N712" s="52">
        <v>15.688108558011846</v>
      </c>
      <c r="O712" s="53">
        <v>4.630888708913261</v>
      </c>
      <c r="P712" s="53">
        <v>1.4027255414123871</v>
      </c>
      <c r="Q712" s="53">
        <v>1.3690184449022644</v>
      </c>
      <c r="R712" s="53">
        <v>17.720121211893304</v>
      </c>
      <c r="S712" s="53">
        <v>5.376562625622839</v>
      </c>
      <c r="T712" s="53">
        <v>8.17123680134567</v>
      </c>
      <c r="U712" s="53">
        <v>1.2296173631072067</v>
      </c>
      <c r="V712" s="54">
        <v>55.58827925520878</v>
      </c>
      <c r="W712" s="55">
        <v>66.83006965098961</v>
      </c>
      <c r="X712" s="56">
        <v>6.716545738252995</v>
      </c>
      <c r="Y712" s="55">
        <v>73.54656638538934</v>
      </c>
    </row>
    <row r="713" spans="1:25" ht="15">
      <c r="A713" s="45">
        <v>2015</v>
      </c>
      <c r="B713" s="37">
        <v>5</v>
      </c>
      <c r="C713" s="37" t="s">
        <v>116</v>
      </c>
      <c r="D713" s="37" t="s">
        <v>126</v>
      </c>
      <c r="E713" s="37" t="s">
        <v>270</v>
      </c>
      <c r="F713" s="37" t="s">
        <v>118</v>
      </c>
      <c r="G713" s="38" t="s">
        <v>132</v>
      </c>
      <c r="H713" s="52">
        <v>38.73391708198679</v>
      </c>
      <c r="I713" s="53">
        <v>1.622903722920377</v>
      </c>
      <c r="J713" s="54">
        <v>40.356820804907166</v>
      </c>
      <c r="K713" s="52">
        <v>444.01394185169437</v>
      </c>
      <c r="L713" s="53">
        <v>168.62344968046025</v>
      </c>
      <c r="M713" s="54">
        <v>612.6373915321547</v>
      </c>
      <c r="N713" s="52">
        <v>10.132921405497328</v>
      </c>
      <c r="O713" s="53">
        <v>126.18918040984846</v>
      </c>
      <c r="P713" s="53">
        <v>15.190638971777066</v>
      </c>
      <c r="Q713" s="53">
        <v>12.491262602620452</v>
      </c>
      <c r="R713" s="53">
        <v>84.26158746678364</v>
      </c>
      <c r="S713" s="53">
        <v>72.12603926241364</v>
      </c>
      <c r="T713" s="53">
        <v>40.962812026584515</v>
      </c>
      <c r="U713" s="53">
        <v>13.194355807659928</v>
      </c>
      <c r="V713" s="54">
        <v>374.54879795318504</v>
      </c>
      <c r="W713" s="55">
        <v>1027.543010290247</v>
      </c>
      <c r="X713" s="56">
        <v>103.27003657237579</v>
      </c>
      <c r="Y713" s="55">
        <v>1130.8129161467632</v>
      </c>
    </row>
    <row r="714" spans="1:25" ht="15">
      <c r="A714" s="45">
        <v>2015</v>
      </c>
      <c r="B714" s="37">
        <v>5</v>
      </c>
      <c r="C714" s="37" t="s">
        <v>116</v>
      </c>
      <c r="D714" s="37" t="s">
        <v>120</v>
      </c>
      <c r="E714" s="37" t="s">
        <v>271</v>
      </c>
      <c r="F714" s="37" t="s">
        <v>118</v>
      </c>
      <c r="G714" s="38" t="s">
        <v>133</v>
      </c>
      <c r="H714" s="52">
        <v>2.8973435211491747</v>
      </c>
      <c r="I714" s="53">
        <v>0</v>
      </c>
      <c r="J714" s="54">
        <v>2.8973435211491747</v>
      </c>
      <c r="K714" s="52">
        <v>6.033176908011553</v>
      </c>
      <c r="L714" s="53">
        <v>13.649493652448886</v>
      </c>
      <c r="M714" s="54">
        <v>19.682670560460437</v>
      </c>
      <c r="N714" s="52">
        <v>52.45561779804774</v>
      </c>
      <c r="O714" s="53">
        <v>42.77277033973808</v>
      </c>
      <c r="P714" s="53">
        <v>20.31900807282378</v>
      </c>
      <c r="Q714" s="53">
        <v>3.029157178526325</v>
      </c>
      <c r="R714" s="53">
        <v>33.05902004148548</v>
      </c>
      <c r="S714" s="53">
        <v>27.768185607851542</v>
      </c>
      <c r="T714" s="53">
        <v>20.334553468105067</v>
      </c>
      <c r="U714" s="53">
        <v>5.360373305748083</v>
      </c>
      <c r="V714" s="54">
        <v>205.0986858123261</v>
      </c>
      <c r="W714" s="55">
        <v>227.67869989393571</v>
      </c>
      <c r="X714" s="56">
        <v>22.882146493846488</v>
      </c>
      <c r="Y714" s="55">
        <v>250.5608342987642</v>
      </c>
    </row>
    <row r="715" spans="1:25" ht="15">
      <c r="A715" s="45">
        <v>2015</v>
      </c>
      <c r="B715" s="37">
        <v>5</v>
      </c>
      <c r="C715" s="37" t="s">
        <v>116</v>
      </c>
      <c r="D715" s="37" t="s">
        <v>126</v>
      </c>
      <c r="E715" s="37" t="s">
        <v>272</v>
      </c>
      <c r="F715" s="37" t="s">
        <v>118</v>
      </c>
      <c r="G715" s="38" t="s">
        <v>134</v>
      </c>
      <c r="H715" s="52">
        <v>24.596976537023234</v>
      </c>
      <c r="I715" s="53">
        <v>0</v>
      </c>
      <c r="J715" s="54">
        <v>24.596976537023234</v>
      </c>
      <c r="K715" s="52">
        <v>66.55251996930463</v>
      </c>
      <c r="L715" s="53">
        <v>35.340295682031524</v>
      </c>
      <c r="M715" s="54">
        <v>101.89281565133615</v>
      </c>
      <c r="N715" s="52">
        <v>8.673401750767832</v>
      </c>
      <c r="O715" s="53">
        <v>136.8811043169846</v>
      </c>
      <c r="P715" s="53">
        <v>21.478063825440938</v>
      </c>
      <c r="Q715" s="53">
        <v>31.33380724842065</v>
      </c>
      <c r="R715" s="53">
        <v>119.00712546479895</v>
      </c>
      <c r="S715" s="53">
        <v>55.261655911700046</v>
      </c>
      <c r="T715" s="53">
        <v>55.54346066338949</v>
      </c>
      <c r="U715" s="53">
        <v>18.387129761850478</v>
      </c>
      <c r="V715" s="54">
        <v>446.5657489433529</v>
      </c>
      <c r="W715" s="55">
        <v>573.0555411317123</v>
      </c>
      <c r="X715" s="56">
        <v>57.59316472073022</v>
      </c>
      <c r="Y715" s="55">
        <v>630.6485032754382</v>
      </c>
    </row>
    <row r="716" spans="1:25" ht="15">
      <c r="A716" s="45">
        <v>2015</v>
      </c>
      <c r="B716" s="37">
        <v>5</v>
      </c>
      <c r="C716" s="37" t="s">
        <v>116</v>
      </c>
      <c r="D716" s="37" t="s">
        <v>126</v>
      </c>
      <c r="E716" s="37" t="s">
        <v>273</v>
      </c>
      <c r="F716" s="37" t="s">
        <v>118</v>
      </c>
      <c r="G716" s="38" t="s">
        <v>135</v>
      </c>
      <c r="H716" s="52">
        <v>24.73050282972639</v>
      </c>
      <c r="I716" s="53">
        <v>0.7220264710679133</v>
      </c>
      <c r="J716" s="54">
        <v>25.452529300794303</v>
      </c>
      <c r="K716" s="52">
        <v>18.268785258155983</v>
      </c>
      <c r="L716" s="53">
        <v>8.09073130101397</v>
      </c>
      <c r="M716" s="54">
        <v>26.359516559169954</v>
      </c>
      <c r="N716" s="52">
        <v>10.944373308845677</v>
      </c>
      <c r="O716" s="53">
        <v>46.522184084519346</v>
      </c>
      <c r="P716" s="53">
        <v>6.896176285709706</v>
      </c>
      <c r="Q716" s="53">
        <v>7.114889943371019</v>
      </c>
      <c r="R716" s="53">
        <v>25.42869052660851</v>
      </c>
      <c r="S716" s="53">
        <v>19.354861746544277</v>
      </c>
      <c r="T716" s="53">
        <v>23.503087051934365</v>
      </c>
      <c r="U716" s="53">
        <v>6.979749240971541</v>
      </c>
      <c r="V716" s="54">
        <v>146.74401218850443</v>
      </c>
      <c r="W716" s="55">
        <v>198.55605804846869</v>
      </c>
      <c r="X716" s="56">
        <v>19.955241853151602</v>
      </c>
      <c r="Y716" s="55">
        <v>218.51105905579462</v>
      </c>
    </row>
    <row r="717" spans="1:25" ht="15">
      <c r="A717" s="45">
        <v>2015</v>
      </c>
      <c r="B717" s="37">
        <v>5</v>
      </c>
      <c r="C717" s="37" t="s">
        <v>116</v>
      </c>
      <c r="D717" s="37" t="s">
        <v>126</v>
      </c>
      <c r="E717" s="37" t="s">
        <v>274</v>
      </c>
      <c r="F717" s="37" t="s">
        <v>118</v>
      </c>
      <c r="G717" s="38" t="s">
        <v>136</v>
      </c>
      <c r="H717" s="52">
        <v>106.92905197811487</v>
      </c>
      <c r="I717" s="53">
        <v>0</v>
      </c>
      <c r="J717" s="54">
        <v>106.92905197811487</v>
      </c>
      <c r="K717" s="52">
        <v>167.27615772240378</v>
      </c>
      <c r="L717" s="53">
        <v>63.26763963255405</v>
      </c>
      <c r="M717" s="54">
        <v>230.54379735495783</v>
      </c>
      <c r="N717" s="52">
        <v>34.26086719741012</v>
      </c>
      <c r="O717" s="53">
        <v>125.44858768995584</v>
      </c>
      <c r="P717" s="53">
        <v>18.53667424103815</v>
      </c>
      <c r="Q717" s="53">
        <v>24.184988795586634</v>
      </c>
      <c r="R717" s="53">
        <v>89.86961931735696</v>
      </c>
      <c r="S717" s="53">
        <v>62.74080955588454</v>
      </c>
      <c r="T717" s="53">
        <v>50.57972498598726</v>
      </c>
      <c r="U717" s="53">
        <v>16.42712904328203</v>
      </c>
      <c r="V717" s="54">
        <v>422.0484008265015</v>
      </c>
      <c r="W717" s="55">
        <v>759.5212501595743</v>
      </c>
      <c r="X717" s="56">
        <v>76.33324779450746</v>
      </c>
      <c r="Y717" s="55">
        <v>835.8535066532382</v>
      </c>
    </row>
    <row r="718" spans="1:25" ht="15">
      <c r="A718" s="45">
        <v>2015</v>
      </c>
      <c r="B718" s="37">
        <v>5</v>
      </c>
      <c r="C718" s="37" t="s">
        <v>116</v>
      </c>
      <c r="D718" s="37" t="s">
        <v>117</v>
      </c>
      <c r="E718" s="37" t="s">
        <v>275</v>
      </c>
      <c r="F718" s="37" t="s">
        <v>118</v>
      </c>
      <c r="G718" s="38" t="s">
        <v>137</v>
      </c>
      <c r="H718" s="52">
        <v>15.157705446626844</v>
      </c>
      <c r="I718" s="53">
        <v>0</v>
      </c>
      <c r="J718" s="54">
        <v>15.157705446626844</v>
      </c>
      <c r="K718" s="52">
        <v>1.635149253809187</v>
      </c>
      <c r="L718" s="53">
        <v>13.484546972171332</v>
      </c>
      <c r="M718" s="54">
        <v>15.119696225980519</v>
      </c>
      <c r="N718" s="52">
        <v>36.11237681628621</v>
      </c>
      <c r="O718" s="53">
        <v>4.553116996287721</v>
      </c>
      <c r="P718" s="53">
        <v>0.8380375432501926</v>
      </c>
      <c r="Q718" s="53">
        <v>0.6336225063279227</v>
      </c>
      <c r="R718" s="53">
        <v>4.547331561100767</v>
      </c>
      <c r="S718" s="53">
        <v>5.989487771567154</v>
      </c>
      <c r="T718" s="53">
        <v>5.9727310346725115</v>
      </c>
      <c r="U718" s="53">
        <v>0.6635270798661703</v>
      </c>
      <c r="V718" s="54">
        <v>59.310231309358656</v>
      </c>
      <c r="W718" s="55">
        <v>89.58763298196602</v>
      </c>
      <c r="X718" s="56">
        <v>9.00371616262119</v>
      </c>
      <c r="Y718" s="55">
        <v>98.59121586687138</v>
      </c>
    </row>
    <row r="719" spans="1:25" ht="15">
      <c r="A719" s="45">
        <v>2015</v>
      </c>
      <c r="B719" s="37">
        <v>5</v>
      </c>
      <c r="C719" s="37" t="s">
        <v>116</v>
      </c>
      <c r="D719" s="37" t="s">
        <v>126</v>
      </c>
      <c r="E719" s="37" t="s">
        <v>276</v>
      </c>
      <c r="F719" s="37" t="s">
        <v>118</v>
      </c>
      <c r="G719" s="38" t="s">
        <v>138</v>
      </c>
      <c r="H719" s="52">
        <v>40.04300412221022</v>
      </c>
      <c r="I719" s="53">
        <v>1.3925557983969414</v>
      </c>
      <c r="J719" s="54">
        <v>41.43555992060716</v>
      </c>
      <c r="K719" s="52">
        <v>1104.4939452202568</v>
      </c>
      <c r="L719" s="53">
        <v>304.637258032576</v>
      </c>
      <c r="M719" s="54">
        <v>1409.1312032528328</v>
      </c>
      <c r="N719" s="52">
        <v>441.7558544861624</v>
      </c>
      <c r="O719" s="53">
        <v>379.00447945414146</v>
      </c>
      <c r="P719" s="53">
        <v>45.299893103741404</v>
      </c>
      <c r="Q719" s="53">
        <v>46.51308357050022</v>
      </c>
      <c r="R719" s="53">
        <v>182.08305816267637</v>
      </c>
      <c r="S719" s="53">
        <v>217.13499887199634</v>
      </c>
      <c r="T719" s="53">
        <v>208.7384754881993</v>
      </c>
      <c r="U719" s="53">
        <v>30.07780903800273</v>
      </c>
      <c r="V719" s="54">
        <v>1550.60765217542</v>
      </c>
      <c r="W719" s="55">
        <v>3001.1744153488603</v>
      </c>
      <c r="X719" s="56">
        <v>301.6238093359543</v>
      </c>
      <c r="Y719" s="55">
        <v>3302.7982721587523</v>
      </c>
    </row>
    <row r="720" spans="1:25" ht="15">
      <c r="A720" s="45">
        <v>2015</v>
      </c>
      <c r="B720" s="37">
        <v>5</v>
      </c>
      <c r="C720" s="37" t="s">
        <v>116</v>
      </c>
      <c r="D720" s="37" t="s">
        <v>120</v>
      </c>
      <c r="E720" s="37" t="s">
        <v>277</v>
      </c>
      <c r="F720" s="37" t="s">
        <v>118</v>
      </c>
      <c r="G720" s="38" t="s">
        <v>139</v>
      </c>
      <c r="H720" s="52">
        <v>15.290418723475911</v>
      </c>
      <c r="I720" s="53">
        <v>7.74302372824373</v>
      </c>
      <c r="J720" s="54">
        <v>23.03344245171964</v>
      </c>
      <c r="K720" s="52">
        <v>32.82106509354868</v>
      </c>
      <c r="L720" s="53">
        <v>15.662981405787184</v>
      </c>
      <c r="M720" s="54">
        <v>48.48404649933587</v>
      </c>
      <c r="N720" s="52">
        <v>9.271394607722362</v>
      </c>
      <c r="O720" s="53">
        <v>92.99633435500618</v>
      </c>
      <c r="P720" s="53">
        <v>92.1553941183229</v>
      </c>
      <c r="Q720" s="53">
        <v>12.481658215511743</v>
      </c>
      <c r="R720" s="53">
        <v>105.0137941729598</v>
      </c>
      <c r="S720" s="53">
        <v>87.69038892862582</v>
      </c>
      <c r="T720" s="53">
        <v>88.49134356903662</v>
      </c>
      <c r="U720" s="53">
        <v>14.938692885044917</v>
      </c>
      <c r="V720" s="54">
        <v>503.0390008522304</v>
      </c>
      <c r="W720" s="55">
        <v>574.5564898032859</v>
      </c>
      <c r="X720" s="56">
        <v>57.74401925657359</v>
      </c>
      <c r="Y720" s="55">
        <v>632.3003679764153</v>
      </c>
    </row>
    <row r="721" spans="1:25" ht="15">
      <c r="A721" s="45">
        <v>2015</v>
      </c>
      <c r="B721" s="37">
        <v>5</v>
      </c>
      <c r="C721" s="37" t="s">
        <v>116</v>
      </c>
      <c r="D721" s="37" t="s">
        <v>123</v>
      </c>
      <c r="E721" s="37" t="s">
        <v>278</v>
      </c>
      <c r="F721" s="37" t="s">
        <v>118</v>
      </c>
      <c r="G721" s="38" t="s">
        <v>140</v>
      </c>
      <c r="H721" s="52">
        <v>5.405996966388338</v>
      </c>
      <c r="I721" s="53">
        <v>0.6830792794918096</v>
      </c>
      <c r="J721" s="54">
        <v>6.089076245880148</v>
      </c>
      <c r="K721" s="52">
        <v>1.149661617419374</v>
      </c>
      <c r="L721" s="53">
        <v>2.3966267737240132</v>
      </c>
      <c r="M721" s="54">
        <v>3.546288391143387</v>
      </c>
      <c r="N721" s="52">
        <v>2.713032500695785</v>
      </c>
      <c r="O721" s="53">
        <v>6.7082772421657655</v>
      </c>
      <c r="P721" s="53">
        <v>1.139484540999772</v>
      </c>
      <c r="Q721" s="53">
        <v>0.8158814376978516</v>
      </c>
      <c r="R721" s="53">
        <v>6.054822165283407</v>
      </c>
      <c r="S721" s="53">
        <v>3.5429457392524686</v>
      </c>
      <c r="T721" s="53">
        <v>8.032153124687712</v>
      </c>
      <c r="U721" s="53">
        <v>0.9243949078821686</v>
      </c>
      <c r="V721" s="54">
        <v>29.93099165866493</v>
      </c>
      <c r="W721" s="55">
        <v>39.566356295688465</v>
      </c>
      <c r="X721" s="56">
        <v>3.976489790062468</v>
      </c>
      <c r="Y721" s="55">
        <v>43.54279449163656</v>
      </c>
    </row>
    <row r="722" spans="1:25" ht="15">
      <c r="A722" s="45">
        <v>2015</v>
      </c>
      <c r="B722" s="37">
        <v>5</v>
      </c>
      <c r="C722" s="37" t="s">
        <v>116</v>
      </c>
      <c r="D722" s="37" t="s">
        <v>123</v>
      </c>
      <c r="E722" s="37" t="s">
        <v>279</v>
      </c>
      <c r="F722" s="37" t="s">
        <v>118</v>
      </c>
      <c r="G722" s="38" t="s">
        <v>141</v>
      </c>
      <c r="H722" s="52">
        <v>5.468014496247273</v>
      </c>
      <c r="I722" s="53">
        <v>3.992656262891707</v>
      </c>
      <c r="J722" s="54">
        <v>9.46067075913898</v>
      </c>
      <c r="K722" s="52">
        <v>3.6729835273278404</v>
      </c>
      <c r="L722" s="53">
        <v>7.441643708955511</v>
      </c>
      <c r="M722" s="54">
        <v>11.11462723628335</v>
      </c>
      <c r="N722" s="52">
        <v>58.584146113352595</v>
      </c>
      <c r="O722" s="53">
        <v>4.712816882557691</v>
      </c>
      <c r="P722" s="53">
        <v>0.869369300672039</v>
      </c>
      <c r="Q722" s="53">
        <v>0.6240240454249759</v>
      </c>
      <c r="R722" s="53">
        <v>3.715564317464787</v>
      </c>
      <c r="S722" s="53">
        <v>6.338405929681945</v>
      </c>
      <c r="T722" s="53">
        <v>5.063454746880443</v>
      </c>
      <c r="U722" s="53">
        <v>0.8913477728495347</v>
      </c>
      <c r="V722" s="54">
        <v>80.79912910888399</v>
      </c>
      <c r="W722" s="55">
        <v>101.37442710430632</v>
      </c>
      <c r="X722" s="56">
        <v>10.18832053413277</v>
      </c>
      <c r="Y722" s="55">
        <v>111.56270235489714</v>
      </c>
    </row>
    <row r="723" spans="1:25" ht="15">
      <c r="A723" s="45">
        <v>2015</v>
      </c>
      <c r="B723" s="37">
        <v>5</v>
      </c>
      <c r="C723" s="37" t="s">
        <v>116</v>
      </c>
      <c r="D723" s="37" t="s">
        <v>120</v>
      </c>
      <c r="E723" s="37" t="s">
        <v>280</v>
      </c>
      <c r="F723" s="37" t="s">
        <v>118</v>
      </c>
      <c r="G723" s="38" t="s">
        <v>142</v>
      </c>
      <c r="H723" s="52">
        <v>10.779856461859387</v>
      </c>
      <c r="I723" s="53">
        <v>0</v>
      </c>
      <c r="J723" s="54">
        <v>10.779856461859387</v>
      </c>
      <c r="K723" s="52">
        <v>2.581426079350572</v>
      </c>
      <c r="L723" s="53">
        <v>12.76001540452731</v>
      </c>
      <c r="M723" s="54">
        <v>15.341441483877883</v>
      </c>
      <c r="N723" s="52">
        <v>5.121083207745001</v>
      </c>
      <c r="O723" s="53">
        <v>27.044394440230864</v>
      </c>
      <c r="P723" s="53">
        <v>8.304808278605735</v>
      </c>
      <c r="Q723" s="53">
        <v>4.458667211765052</v>
      </c>
      <c r="R723" s="53">
        <v>32.28193991005047</v>
      </c>
      <c r="S723" s="53">
        <v>14.994265739762541</v>
      </c>
      <c r="T723" s="53">
        <v>25.328439595687573</v>
      </c>
      <c r="U723" s="53">
        <v>4.90558629560172</v>
      </c>
      <c r="V723" s="54">
        <v>122.43918467944894</v>
      </c>
      <c r="W723" s="55">
        <v>148.5604826251862</v>
      </c>
      <c r="X723" s="56">
        <v>14.930605317835644</v>
      </c>
      <c r="Y723" s="55">
        <v>163.49099643565413</v>
      </c>
    </row>
    <row r="724" spans="1:25" ht="15">
      <c r="A724" s="45">
        <v>2015</v>
      </c>
      <c r="B724" s="37">
        <v>5</v>
      </c>
      <c r="C724" s="37" t="s">
        <v>116</v>
      </c>
      <c r="D724" s="37" t="s">
        <v>126</v>
      </c>
      <c r="E724" s="37" t="s">
        <v>281</v>
      </c>
      <c r="F724" s="37" t="s">
        <v>118</v>
      </c>
      <c r="G724" s="38" t="s">
        <v>143</v>
      </c>
      <c r="H724" s="52">
        <v>53.741387753703066</v>
      </c>
      <c r="I724" s="53">
        <v>0</v>
      </c>
      <c r="J724" s="54">
        <v>53.741387753703066</v>
      </c>
      <c r="K724" s="52">
        <v>5.4897301163637025</v>
      </c>
      <c r="L724" s="53">
        <v>10.503054820921824</v>
      </c>
      <c r="M724" s="54">
        <v>15.992784937285526</v>
      </c>
      <c r="N724" s="52">
        <v>2.9222504413620998</v>
      </c>
      <c r="O724" s="53">
        <v>19.518319314167773</v>
      </c>
      <c r="P724" s="53">
        <v>5.212114160134192</v>
      </c>
      <c r="Q724" s="53">
        <v>4.068768850251551</v>
      </c>
      <c r="R724" s="53">
        <v>38.00209668084071</v>
      </c>
      <c r="S724" s="53">
        <v>13.734758550188735</v>
      </c>
      <c r="T724" s="53">
        <v>26.174282181370746</v>
      </c>
      <c r="U724" s="53">
        <v>6.434382547102576</v>
      </c>
      <c r="V724" s="54">
        <v>116.06697272541837</v>
      </c>
      <c r="W724" s="55">
        <v>185.80114541640697</v>
      </c>
      <c r="X724" s="56">
        <v>18.673319455024448</v>
      </c>
      <c r="Y724" s="55">
        <v>204.47393470548343</v>
      </c>
    </row>
    <row r="725" spans="1:25" ht="15">
      <c r="A725" s="45">
        <v>2015</v>
      </c>
      <c r="B725" s="37">
        <v>5</v>
      </c>
      <c r="C725" s="37" t="s">
        <v>116</v>
      </c>
      <c r="D725" s="37" t="s">
        <v>117</v>
      </c>
      <c r="E725" s="37" t="s">
        <v>282</v>
      </c>
      <c r="F725" s="37" t="s">
        <v>118</v>
      </c>
      <c r="G725" s="38" t="s">
        <v>144</v>
      </c>
      <c r="H725" s="52">
        <v>100.924512096852</v>
      </c>
      <c r="I725" s="53">
        <v>82.36510666214238</v>
      </c>
      <c r="J725" s="54">
        <v>183.28961875899438</v>
      </c>
      <c r="K725" s="52">
        <v>299.93541735516084</v>
      </c>
      <c r="L725" s="53">
        <v>46.79736611079084</v>
      </c>
      <c r="M725" s="54">
        <v>346.7327834659517</v>
      </c>
      <c r="N725" s="52">
        <v>26.206072496840026</v>
      </c>
      <c r="O725" s="53">
        <v>52.37897077069475</v>
      </c>
      <c r="P725" s="53">
        <v>10.698008715999865</v>
      </c>
      <c r="Q725" s="53">
        <v>8.182285538701318</v>
      </c>
      <c r="R725" s="53">
        <v>47.01850555911291</v>
      </c>
      <c r="S725" s="53">
        <v>56.62300512968868</v>
      </c>
      <c r="T725" s="53">
        <v>51.23958479494523</v>
      </c>
      <c r="U725" s="53">
        <v>6.66210106198784</v>
      </c>
      <c r="V725" s="54">
        <v>259.00853406797063</v>
      </c>
      <c r="W725" s="55">
        <v>789.0309362929166</v>
      </c>
      <c r="X725" s="56">
        <v>79.29903147058536</v>
      </c>
      <c r="Y725" s="55">
        <v>868.3290145660989</v>
      </c>
    </row>
    <row r="726" spans="1:25" ht="15">
      <c r="A726" s="45">
        <v>2015</v>
      </c>
      <c r="B726" s="37">
        <v>5</v>
      </c>
      <c r="C726" s="37" t="s">
        <v>145</v>
      </c>
      <c r="D726" s="37" t="s">
        <v>146</v>
      </c>
      <c r="E726" s="37" t="s">
        <v>283</v>
      </c>
      <c r="F726" s="37" t="s">
        <v>147</v>
      </c>
      <c r="G726" s="38" t="s">
        <v>148</v>
      </c>
      <c r="H726" s="52">
        <v>47.84598486214504</v>
      </c>
      <c r="I726" s="53">
        <v>5.137399339230684</v>
      </c>
      <c r="J726" s="54">
        <v>52.98338420137572</v>
      </c>
      <c r="K726" s="52">
        <v>53.45177068455128</v>
      </c>
      <c r="L726" s="53">
        <v>29.197016005735865</v>
      </c>
      <c r="M726" s="54">
        <v>82.64878669028714</v>
      </c>
      <c r="N726" s="52">
        <v>15.524982335420441</v>
      </c>
      <c r="O726" s="53">
        <v>59.69348922718847</v>
      </c>
      <c r="P726" s="53">
        <v>8.667415933734926</v>
      </c>
      <c r="Q726" s="53">
        <v>7.315420536784272</v>
      </c>
      <c r="R726" s="53">
        <v>35.28210857699075</v>
      </c>
      <c r="S726" s="53">
        <v>28.425210435360494</v>
      </c>
      <c r="T726" s="53">
        <v>34.539937651263585</v>
      </c>
      <c r="U726" s="53">
        <v>7.961779078545149</v>
      </c>
      <c r="V726" s="54">
        <v>197.41034377528808</v>
      </c>
      <c r="W726" s="55">
        <v>333.0425146669509</v>
      </c>
      <c r="X726" s="56">
        <v>33.47136927296146</v>
      </c>
      <c r="Y726" s="55">
        <v>366.51344160637717</v>
      </c>
    </row>
    <row r="727" spans="1:25" ht="15">
      <c r="A727" s="45">
        <v>2015</v>
      </c>
      <c r="B727" s="37">
        <v>5</v>
      </c>
      <c r="C727" s="37" t="s">
        <v>145</v>
      </c>
      <c r="D727" s="37" t="s">
        <v>149</v>
      </c>
      <c r="E727" s="37" t="s">
        <v>284</v>
      </c>
      <c r="F727" s="37" t="s">
        <v>147</v>
      </c>
      <c r="G727" s="38" t="s">
        <v>150</v>
      </c>
      <c r="H727" s="52">
        <v>100.45071359499295</v>
      </c>
      <c r="I727" s="53">
        <v>9.115273365751777</v>
      </c>
      <c r="J727" s="54">
        <v>109.56598696074472</v>
      </c>
      <c r="K727" s="52">
        <v>91.95260568527529</v>
      </c>
      <c r="L727" s="53">
        <v>121.45580638704816</v>
      </c>
      <c r="M727" s="54">
        <v>213.40841207232344</v>
      </c>
      <c r="N727" s="52">
        <v>29.511097668603373</v>
      </c>
      <c r="O727" s="53">
        <v>104.8375773179142</v>
      </c>
      <c r="P727" s="53">
        <v>18.875129871712517</v>
      </c>
      <c r="Q727" s="53">
        <v>19.192143395117768</v>
      </c>
      <c r="R727" s="53">
        <v>53.51100252318459</v>
      </c>
      <c r="S727" s="53">
        <v>60.87670126313156</v>
      </c>
      <c r="T727" s="53">
        <v>71.8656324168374</v>
      </c>
      <c r="U727" s="53">
        <v>11.576878963384763</v>
      </c>
      <c r="V727" s="54">
        <v>370.2461634198862</v>
      </c>
      <c r="W727" s="55">
        <v>693.2205624529544</v>
      </c>
      <c r="X727" s="56">
        <v>69.66991712087983</v>
      </c>
      <c r="Y727" s="55">
        <v>762.8896482448075</v>
      </c>
    </row>
    <row r="728" spans="1:25" ht="15">
      <c r="A728" s="45">
        <v>2015</v>
      </c>
      <c r="B728" s="37">
        <v>5</v>
      </c>
      <c r="C728" s="37" t="s">
        <v>145</v>
      </c>
      <c r="D728" s="37" t="s">
        <v>146</v>
      </c>
      <c r="E728" s="37" t="s">
        <v>285</v>
      </c>
      <c r="F728" s="37" t="s">
        <v>147</v>
      </c>
      <c r="G728" s="38" t="s">
        <v>151</v>
      </c>
      <c r="H728" s="52">
        <v>20.266491118772322</v>
      </c>
      <c r="I728" s="53">
        <v>0.5711239701389027</v>
      </c>
      <c r="J728" s="54">
        <v>20.837615088911225</v>
      </c>
      <c r="K728" s="52">
        <v>4.356747075543542</v>
      </c>
      <c r="L728" s="53">
        <v>1.3463374217536266</v>
      </c>
      <c r="M728" s="54">
        <v>5.703084497297168</v>
      </c>
      <c r="N728" s="52">
        <v>2.1110264217497248</v>
      </c>
      <c r="O728" s="53">
        <v>10.597283576899022</v>
      </c>
      <c r="P728" s="53">
        <v>1.2743282792908563</v>
      </c>
      <c r="Q728" s="53">
        <v>0.86829848471458</v>
      </c>
      <c r="R728" s="53">
        <v>5.715613862122098</v>
      </c>
      <c r="S728" s="53">
        <v>4.945546011959824</v>
      </c>
      <c r="T728" s="53">
        <v>8.627462804213023</v>
      </c>
      <c r="U728" s="53">
        <v>1.4070717937746406</v>
      </c>
      <c r="V728" s="54">
        <v>35.54663123472377</v>
      </c>
      <c r="W728" s="55">
        <v>62.087330820932166</v>
      </c>
      <c r="X728" s="56">
        <v>6.239875747886115</v>
      </c>
      <c r="Y728" s="55">
        <v>68.32700263456661</v>
      </c>
    </row>
    <row r="729" spans="1:25" ht="15">
      <c r="A729" s="45">
        <v>2015</v>
      </c>
      <c r="B729" s="37">
        <v>5</v>
      </c>
      <c r="C729" s="37" t="s">
        <v>145</v>
      </c>
      <c r="D729" s="37" t="s">
        <v>149</v>
      </c>
      <c r="E729" s="37" t="s">
        <v>286</v>
      </c>
      <c r="F729" s="37" t="s">
        <v>147</v>
      </c>
      <c r="G729" s="38" t="s">
        <v>152</v>
      </c>
      <c r="H729" s="52">
        <v>51.69130917447104</v>
      </c>
      <c r="I729" s="53">
        <v>0</v>
      </c>
      <c r="J729" s="54">
        <v>51.69130917447104</v>
      </c>
      <c r="K729" s="52">
        <v>3.7424966063838156</v>
      </c>
      <c r="L729" s="53">
        <v>7.407172897163936</v>
      </c>
      <c r="M729" s="54">
        <v>11.149669503547752</v>
      </c>
      <c r="N729" s="52">
        <v>2.5535688723683947</v>
      </c>
      <c r="O729" s="53">
        <v>13.936061360154675</v>
      </c>
      <c r="P729" s="53">
        <v>2.894189580681648</v>
      </c>
      <c r="Q729" s="53">
        <v>2.3661278597862743</v>
      </c>
      <c r="R729" s="53">
        <v>13.715947221927422</v>
      </c>
      <c r="S729" s="53">
        <v>8.376154311887003</v>
      </c>
      <c r="T729" s="53">
        <v>14.375799937658785</v>
      </c>
      <c r="U729" s="53">
        <v>2.3829524040647456</v>
      </c>
      <c r="V729" s="54">
        <v>60.60080154852894</v>
      </c>
      <c r="W729" s="55">
        <v>123.44178022654773</v>
      </c>
      <c r="X729" s="56">
        <v>12.406084902971168</v>
      </c>
      <c r="Y729" s="55">
        <v>135.84735201602982</v>
      </c>
    </row>
    <row r="730" spans="1:25" ht="15">
      <c r="A730" s="45">
        <v>2015</v>
      </c>
      <c r="B730" s="37">
        <v>5</v>
      </c>
      <c r="C730" s="37" t="s">
        <v>145</v>
      </c>
      <c r="D730" s="37" t="s">
        <v>153</v>
      </c>
      <c r="E730" s="37" t="s">
        <v>287</v>
      </c>
      <c r="F730" s="37" t="s">
        <v>147</v>
      </c>
      <c r="G730" s="38" t="s">
        <v>154</v>
      </c>
      <c r="H730" s="52">
        <v>66.12803418709795</v>
      </c>
      <c r="I730" s="53">
        <v>0</v>
      </c>
      <c r="J730" s="54">
        <v>66.12803418709795</v>
      </c>
      <c r="K730" s="52">
        <v>5.75441046934975</v>
      </c>
      <c r="L730" s="53">
        <v>9.220861777022693</v>
      </c>
      <c r="M730" s="54">
        <v>14.975272246372443</v>
      </c>
      <c r="N730" s="52">
        <v>5.08705938409727</v>
      </c>
      <c r="O730" s="53">
        <v>14.447099087896794</v>
      </c>
      <c r="P730" s="53">
        <v>4.681981863540511</v>
      </c>
      <c r="Q730" s="53">
        <v>3.505437489503794</v>
      </c>
      <c r="R730" s="53">
        <v>20.35030423967811</v>
      </c>
      <c r="S730" s="53">
        <v>12.47403555226467</v>
      </c>
      <c r="T730" s="53">
        <v>26.767758593942144</v>
      </c>
      <c r="U730" s="53">
        <v>3.5710432558155336</v>
      </c>
      <c r="V730" s="54">
        <v>90.88471946673883</v>
      </c>
      <c r="W730" s="55">
        <v>171.9880259002092</v>
      </c>
      <c r="X730" s="56">
        <v>17.285061559459066</v>
      </c>
      <c r="Y730" s="55">
        <v>189.27243033211326</v>
      </c>
    </row>
    <row r="731" spans="1:25" ht="15">
      <c r="A731" s="45">
        <v>2015</v>
      </c>
      <c r="B731" s="37">
        <v>5</v>
      </c>
      <c r="C731" s="37" t="s">
        <v>145</v>
      </c>
      <c r="D731" s="37" t="s">
        <v>155</v>
      </c>
      <c r="E731" s="37" t="s">
        <v>288</v>
      </c>
      <c r="F731" s="37" t="s">
        <v>147</v>
      </c>
      <c r="G731" s="38" t="s">
        <v>156</v>
      </c>
      <c r="H731" s="52">
        <v>26.169273507994212</v>
      </c>
      <c r="I731" s="53">
        <v>0</v>
      </c>
      <c r="J731" s="54">
        <v>26.169273507994212</v>
      </c>
      <c r="K731" s="52">
        <v>0.9579252336108194</v>
      </c>
      <c r="L731" s="53">
        <v>5.425161465361073</v>
      </c>
      <c r="M731" s="54">
        <v>6.383086698971892</v>
      </c>
      <c r="N731" s="52">
        <v>6.055559581595719</v>
      </c>
      <c r="O731" s="53">
        <v>5.328221789764129</v>
      </c>
      <c r="P731" s="53">
        <v>1.4891973027817935</v>
      </c>
      <c r="Q731" s="53">
        <v>1.124588259060872</v>
      </c>
      <c r="R731" s="53">
        <v>7.7182786601303395</v>
      </c>
      <c r="S731" s="53">
        <v>4.719862761270741</v>
      </c>
      <c r="T731" s="53">
        <v>8.263494126649384</v>
      </c>
      <c r="U731" s="53">
        <v>0.9778636960660485</v>
      </c>
      <c r="V731" s="54">
        <v>35.67706617731902</v>
      </c>
      <c r="W731" s="55">
        <v>68.22942638428512</v>
      </c>
      <c r="X731" s="56">
        <v>6.857162812584059</v>
      </c>
      <c r="Y731" s="55">
        <v>75.08633199845208</v>
      </c>
    </row>
    <row r="732" spans="1:25" ht="15">
      <c r="A732" s="45">
        <v>2015</v>
      </c>
      <c r="B732" s="37">
        <v>5</v>
      </c>
      <c r="C732" s="37" t="s">
        <v>145</v>
      </c>
      <c r="D732" s="37" t="s">
        <v>149</v>
      </c>
      <c r="E732" s="37" t="s">
        <v>289</v>
      </c>
      <c r="F732" s="37" t="s">
        <v>147</v>
      </c>
      <c r="G732" s="38" t="s">
        <v>157</v>
      </c>
      <c r="H732" s="52">
        <v>76.25206112090765</v>
      </c>
      <c r="I732" s="53">
        <v>0</v>
      </c>
      <c r="J732" s="54">
        <v>76.25206112090765</v>
      </c>
      <c r="K732" s="52">
        <v>10.525479157105673</v>
      </c>
      <c r="L732" s="53">
        <v>16.706798054108326</v>
      </c>
      <c r="M732" s="54">
        <v>27.232277211213997</v>
      </c>
      <c r="N732" s="52">
        <v>3.2525948815977292</v>
      </c>
      <c r="O732" s="53">
        <v>59.31808142018805</v>
      </c>
      <c r="P732" s="53">
        <v>8.801829148373319</v>
      </c>
      <c r="Q732" s="53">
        <v>10.286714119317809</v>
      </c>
      <c r="R732" s="53">
        <v>33.35030581572863</v>
      </c>
      <c r="S732" s="53">
        <v>25.168162973405085</v>
      </c>
      <c r="T732" s="53">
        <v>45.313674910975664</v>
      </c>
      <c r="U732" s="53">
        <v>6.23445439037597</v>
      </c>
      <c r="V732" s="54">
        <v>191.72581765996225</v>
      </c>
      <c r="W732" s="55">
        <v>295.21015599208386</v>
      </c>
      <c r="X732" s="56">
        <v>29.669113531819026</v>
      </c>
      <c r="Y732" s="55">
        <v>324.87851957035747</v>
      </c>
    </row>
    <row r="733" spans="1:25" ht="15">
      <c r="A733" s="45">
        <v>2015</v>
      </c>
      <c r="B733" s="37">
        <v>5</v>
      </c>
      <c r="C733" s="37" t="s">
        <v>145</v>
      </c>
      <c r="D733" s="37" t="s">
        <v>153</v>
      </c>
      <c r="E733" s="37" t="s">
        <v>290</v>
      </c>
      <c r="F733" s="37" t="s">
        <v>147</v>
      </c>
      <c r="G733" s="38" t="s">
        <v>158</v>
      </c>
      <c r="H733" s="52">
        <v>72.26961078050915</v>
      </c>
      <c r="I733" s="53">
        <v>0</v>
      </c>
      <c r="J733" s="54">
        <v>72.26961078050915</v>
      </c>
      <c r="K733" s="52">
        <v>7.001598628825874</v>
      </c>
      <c r="L733" s="53">
        <v>13.13835681615786</v>
      </c>
      <c r="M733" s="54">
        <v>20.139955444983734</v>
      </c>
      <c r="N733" s="52">
        <v>6.068868276603101</v>
      </c>
      <c r="O733" s="53">
        <v>24.91684944310253</v>
      </c>
      <c r="P733" s="53">
        <v>6.411051301603826</v>
      </c>
      <c r="Q733" s="53">
        <v>5.423720961065255</v>
      </c>
      <c r="R733" s="53">
        <v>29.57564237023782</v>
      </c>
      <c r="S733" s="53">
        <v>16.27037947117974</v>
      </c>
      <c r="T733" s="53">
        <v>29.052195506485216</v>
      </c>
      <c r="U733" s="53">
        <v>5.19576670293616</v>
      </c>
      <c r="V733" s="54">
        <v>122.91447403321365</v>
      </c>
      <c r="W733" s="55">
        <v>215.32404025870653</v>
      </c>
      <c r="X733" s="56">
        <v>21.640408731155137</v>
      </c>
      <c r="Y733" s="55">
        <v>236.96373520556233</v>
      </c>
    </row>
    <row r="734" spans="1:25" ht="15">
      <c r="A734" s="45">
        <v>2015</v>
      </c>
      <c r="B734" s="37">
        <v>5</v>
      </c>
      <c r="C734" s="37" t="s">
        <v>145</v>
      </c>
      <c r="D734" s="37" t="s">
        <v>146</v>
      </c>
      <c r="E734" s="37" t="s">
        <v>291</v>
      </c>
      <c r="F734" s="37" t="s">
        <v>147</v>
      </c>
      <c r="G734" s="38" t="s">
        <v>159</v>
      </c>
      <c r="H734" s="52">
        <v>85.07716210147635</v>
      </c>
      <c r="I734" s="53">
        <v>3.3297476749728365</v>
      </c>
      <c r="J734" s="54">
        <v>88.40690977644918</v>
      </c>
      <c r="K734" s="52">
        <v>8.320699738117987</v>
      </c>
      <c r="L734" s="53">
        <v>16.214258220422117</v>
      </c>
      <c r="M734" s="54">
        <v>24.534957958540105</v>
      </c>
      <c r="N734" s="52">
        <v>8.165720534230708</v>
      </c>
      <c r="O734" s="53">
        <v>36.6814657557711</v>
      </c>
      <c r="P734" s="53">
        <v>7.9947771291089715</v>
      </c>
      <c r="Q734" s="53">
        <v>6.544333710766678</v>
      </c>
      <c r="R734" s="53">
        <v>41.02845109870411</v>
      </c>
      <c r="S734" s="53">
        <v>21.843918715406982</v>
      </c>
      <c r="T734" s="53">
        <v>33.057244467059185</v>
      </c>
      <c r="U734" s="53">
        <v>7.48325520786331</v>
      </c>
      <c r="V734" s="54">
        <v>162.79916661891107</v>
      </c>
      <c r="W734" s="55">
        <v>275.7410343539004</v>
      </c>
      <c r="X734" s="56">
        <v>27.712420297425595</v>
      </c>
      <c r="Y734" s="55">
        <v>303.45261516209655</v>
      </c>
    </row>
    <row r="735" spans="1:25" ht="15">
      <c r="A735" s="45">
        <v>2015</v>
      </c>
      <c r="B735" s="37">
        <v>5</v>
      </c>
      <c r="C735" s="37" t="s">
        <v>145</v>
      </c>
      <c r="D735" s="37" t="s">
        <v>149</v>
      </c>
      <c r="E735" s="37" t="s">
        <v>292</v>
      </c>
      <c r="F735" s="37" t="s">
        <v>147</v>
      </c>
      <c r="G735" s="38" t="s">
        <v>160</v>
      </c>
      <c r="H735" s="52">
        <v>16.813719720012955</v>
      </c>
      <c r="I735" s="53">
        <v>0</v>
      </c>
      <c r="J735" s="54">
        <v>16.813719720012955</v>
      </c>
      <c r="K735" s="52">
        <v>3.124487016004882</v>
      </c>
      <c r="L735" s="53">
        <v>6.164465539909924</v>
      </c>
      <c r="M735" s="54">
        <v>9.288952555914806</v>
      </c>
      <c r="N735" s="52">
        <v>3.9363706183749105</v>
      </c>
      <c r="O735" s="53">
        <v>18.956541303972106</v>
      </c>
      <c r="P735" s="53">
        <v>6.541443177538475</v>
      </c>
      <c r="Q735" s="53">
        <v>1.9194033114969327</v>
      </c>
      <c r="R735" s="53">
        <v>14.060814704070921</v>
      </c>
      <c r="S735" s="53">
        <v>11.104895827948948</v>
      </c>
      <c r="T735" s="53">
        <v>16.468869670201922</v>
      </c>
      <c r="U735" s="53">
        <v>2.589597959934512</v>
      </c>
      <c r="V735" s="54">
        <v>75.57793657353874</v>
      </c>
      <c r="W735" s="55">
        <v>101.6806088494665</v>
      </c>
      <c r="X735" s="56">
        <v>10.219080632321505</v>
      </c>
      <c r="Y735" s="55">
        <v>111.89952734147961</v>
      </c>
    </row>
    <row r="736" spans="1:25" ht="15">
      <c r="A736" s="45">
        <v>2015</v>
      </c>
      <c r="B736" s="37">
        <v>5</v>
      </c>
      <c r="C736" s="37" t="s">
        <v>145</v>
      </c>
      <c r="D736" s="37" t="s">
        <v>149</v>
      </c>
      <c r="E736" s="37" t="s">
        <v>293</v>
      </c>
      <c r="F736" s="37" t="s">
        <v>147</v>
      </c>
      <c r="G736" s="38" t="s">
        <v>161</v>
      </c>
      <c r="H736" s="52">
        <v>42.58377847361534</v>
      </c>
      <c r="I736" s="53">
        <v>3.8155229055292357</v>
      </c>
      <c r="J736" s="54">
        <v>46.399301379144575</v>
      </c>
      <c r="K736" s="52">
        <v>5.875064384504444</v>
      </c>
      <c r="L736" s="53">
        <v>9.741249949136716</v>
      </c>
      <c r="M736" s="54">
        <v>15.61631433364116</v>
      </c>
      <c r="N736" s="52">
        <v>4.418499067711882</v>
      </c>
      <c r="O736" s="53">
        <v>26.942270632126856</v>
      </c>
      <c r="P736" s="53">
        <v>4.673343785432424</v>
      </c>
      <c r="Q736" s="53">
        <v>4.0528544038144085</v>
      </c>
      <c r="R736" s="53">
        <v>19.40187145882581</v>
      </c>
      <c r="S736" s="53">
        <v>13.364474132008503</v>
      </c>
      <c r="T736" s="53">
        <v>23.48793346026516</v>
      </c>
      <c r="U736" s="53">
        <v>3.379128084541475</v>
      </c>
      <c r="V736" s="54">
        <v>99.72037502472652</v>
      </c>
      <c r="W736" s="55">
        <v>161.73599073751225</v>
      </c>
      <c r="X736" s="56">
        <v>16.25473636035765</v>
      </c>
      <c r="Y736" s="55">
        <v>177.9903091015945</v>
      </c>
    </row>
    <row r="737" spans="1:25" ht="15">
      <c r="A737" s="45">
        <v>2015</v>
      </c>
      <c r="B737" s="37">
        <v>5</v>
      </c>
      <c r="C737" s="37" t="s">
        <v>145</v>
      </c>
      <c r="D737" s="37" t="s">
        <v>155</v>
      </c>
      <c r="E737" s="37" t="s">
        <v>294</v>
      </c>
      <c r="F737" s="37" t="s">
        <v>147</v>
      </c>
      <c r="G737" s="38" t="s">
        <v>162</v>
      </c>
      <c r="H737" s="52">
        <v>48.56523328470989</v>
      </c>
      <c r="I737" s="53">
        <v>0</v>
      </c>
      <c r="J737" s="54">
        <v>48.56523328470989</v>
      </c>
      <c r="K737" s="52">
        <v>2.1701720795045274</v>
      </c>
      <c r="L737" s="53">
        <v>11.99602057474469</v>
      </c>
      <c r="M737" s="54">
        <v>14.166192654249219</v>
      </c>
      <c r="N737" s="52">
        <v>14.285349130358322</v>
      </c>
      <c r="O737" s="53">
        <v>19.973610121494797</v>
      </c>
      <c r="P737" s="53">
        <v>3.4578174663915835</v>
      </c>
      <c r="Q737" s="53">
        <v>2.890668616445808</v>
      </c>
      <c r="R737" s="53">
        <v>18.05694917400246</v>
      </c>
      <c r="S737" s="53">
        <v>10.748742260380354</v>
      </c>
      <c r="T737" s="53">
        <v>16.02486750888629</v>
      </c>
      <c r="U737" s="53">
        <v>2.6160699739233255</v>
      </c>
      <c r="V737" s="54">
        <v>88.05407425188295</v>
      </c>
      <c r="W737" s="55">
        <v>150.78550019084207</v>
      </c>
      <c r="X737" s="56">
        <v>15.15418527218961</v>
      </c>
      <c r="Y737" s="55">
        <v>165.93921074902275</v>
      </c>
    </row>
    <row r="738" spans="1:25" ht="15">
      <c r="A738" s="45">
        <v>2015</v>
      </c>
      <c r="B738" s="37">
        <v>5</v>
      </c>
      <c r="C738" s="37" t="s">
        <v>145</v>
      </c>
      <c r="D738" s="37" t="s">
        <v>155</v>
      </c>
      <c r="E738" s="37" t="s">
        <v>295</v>
      </c>
      <c r="F738" s="37" t="s">
        <v>147</v>
      </c>
      <c r="G738" s="38" t="s">
        <v>163</v>
      </c>
      <c r="H738" s="52">
        <v>9.967869918799787</v>
      </c>
      <c r="I738" s="53">
        <v>0.2840760509476468</v>
      </c>
      <c r="J738" s="54">
        <v>10.251945969747434</v>
      </c>
      <c r="K738" s="52">
        <v>6.591066659215184</v>
      </c>
      <c r="L738" s="53">
        <v>39.47004779994393</v>
      </c>
      <c r="M738" s="54">
        <v>46.061114459159114</v>
      </c>
      <c r="N738" s="52">
        <v>4.359184908870092</v>
      </c>
      <c r="O738" s="53">
        <v>31.840258878240487</v>
      </c>
      <c r="P738" s="53">
        <v>2.727862320714349</v>
      </c>
      <c r="Q738" s="53">
        <v>1.3813919675216662</v>
      </c>
      <c r="R738" s="53">
        <v>10.429259315685856</v>
      </c>
      <c r="S738" s="53">
        <v>9.392292899146856</v>
      </c>
      <c r="T738" s="53">
        <v>10.26846807625598</v>
      </c>
      <c r="U738" s="53">
        <v>1.8600681159006915</v>
      </c>
      <c r="V738" s="54">
        <v>72.25878648233598</v>
      </c>
      <c r="W738" s="55">
        <v>128.57184691124252</v>
      </c>
      <c r="X738" s="56">
        <v>12.921714108965556</v>
      </c>
      <c r="Y738" s="55">
        <v>141.49352163858543</v>
      </c>
    </row>
    <row r="739" spans="1:25" ht="15">
      <c r="A739" s="45">
        <v>2015</v>
      </c>
      <c r="B739" s="37">
        <v>5</v>
      </c>
      <c r="C739" s="37" t="s">
        <v>145</v>
      </c>
      <c r="D739" s="37" t="s">
        <v>155</v>
      </c>
      <c r="E739" s="37" t="s">
        <v>296</v>
      </c>
      <c r="F739" s="37" t="s">
        <v>147</v>
      </c>
      <c r="G739" s="38" t="s">
        <v>164</v>
      </c>
      <c r="H739" s="52">
        <v>17.23978108154461</v>
      </c>
      <c r="I739" s="53">
        <v>0</v>
      </c>
      <c r="J739" s="54">
        <v>17.23978108154461</v>
      </c>
      <c r="K739" s="52">
        <v>41.005536431800095</v>
      </c>
      <c r="L739" s="53">
        <v>25.64112143576696</v>
      </c>
      <c r="M739" s="54">
        <v>66.64665786756706</v>
      </c>
      <c r="N739" s="52">
        <v>2.7386054317538853</v>
      </c>
      <c r="O739" s="53">
        <v>6.4866262396365135</v>
      </c>
      <c r="P739" s="53">
        <v>2.2820792044607057</v>
      </c>
      <c r="Q739" s="53">
        <v>1.3801298343612916</v>
      </c>
      <c r="R739" s="53">
        <v>11.2965047890645</v>
      </c>
      <c r="S739" s="53">
        <v>9.934320055391435</v>
      </c>
      <c r="T739" s="53">
        <v>11.52794906489648</v>
      </c>
      <c r="U739" s="53">
        <v>1.8579684183423897</v>
      </c>
      <c r="V739" s="54">
        <v>47.5041830379072</v>
      </c>
      <c r="W739" s="55">
        <v>131.39062198701887</v>
      </c>
      <c r="X739" s="56">
        <v>13.204996796618019</v>
      </c>
      <c r="Y739" s="55">
        <v>144.59548414827518</v>
      </c>
    </row>
    <row r="740" spans="1:25" ht="15">
      <c r="A740" s="45">
        <v>2015</v>
      </c>
      <c r="B740" s="37">
        <v>5</v>
      </c>
      <c r="C740" s="37" t="s">
        <v>145</v>
      </c>
      <c r="D740" s="37" t="s">
        <v>155</v>
      </c>
      <c r="E740" s="37" t="s">
        <v>297</v>
      </c>
      <c r="F740" s="37" t="s">
        <v>147</v>
      </c>
      <c r="G740" s="38" t="s">
        <v>165</v>
      </c>
      <c r="H740" s="52">
        <v>16.437557871982936</v>
      </c>
      <c r="I740" s="53">
        <v>0</v>
      </c>
      <c r="J740" s="54">
        <v>16.437557871982936</v>
      </c>
      <c r="K740" s="52">
        <v>0.9817093384375876</v>
      </c>
      <c r="L740" s="53">
        <v>7.707170435084622</v>
      </c>
      <c r="M740" s="54">
        <v>8.68887977352221</v>
      </c>
      <c r="N740" s="52">
        <v>3.987871005153205</v>
      </c>
      <c r="O740" s="53">
        <v>6.985024042496456</v>
      </c>
      <c r="P740" s="53">
        <v>2.738271867375543</v>
      </c>
      <c r="Q740" s="53">
        <v>2.0382510656875423</v>
      </c>
      <c r="R740" s="53">
        <v>12.267951266767453</v>
      </c>
      <c r="S740" s="53">
        <v>6.581713714953972</v>
      </c>
      <c r="T740" s="53">
        <v>13.061338110851151</v>
      </c>
      <c r="U740" s="53">
        <v>1.4868855530587044</v>
      </c>
      <c r="V740" s="54">
        <v>49.147306626344026</v>
      </c>
      <c r="W740" s="55">
        <v>74.27374427184917</v>
      </c>
      <c r="X740" s="56">
        <v>7.464638660358351</v>
      </c>
      <c r="Y740" s="55">
        <v>81.73822766557414</v>
      </c>
    </row>
    <row r="741" spans="1:25" ht="15">
      <c r="A741" s="45">
        <v>2015</v>
      </c>
      <c r="B741" s="37">
        <v>5</v>
      </c>
      <c r="C741" s="37" t="s">
        <v>145</v>
      </c>
      <c r="D741" s="37" t="s">
        <v>153</v>
      </c>
      <c r="E741" s="37" t="s">
        <v>298</v>
      </c>
      <c r="F741" s="37" t="s">
        <v>147</v>
      </c>
      <c r="G741" s="38" t="s">
        <v>166</v>
      </c>
      <c r="H741" s="52">
        <v>57.14892795609184</v>
      </c>
      <c r="I741" s="53">
        <v>1.7204366584166808</v>
      </c>
      <c r="J741" s="54">
        <v>58.86936461450852</v>
      </c>
      <c r="K741" s="52">
        <v>2.9033925297061702</v>
      </c>
      <c r="L741" s="53">
        <v>12.22837879988664</v>
      </c>
      <c r="M741" s="54">
        <v>15.13177132959281</v>
      </c>
      <c r="N741" s="52">
        <v>5.3728251344788225</v>
      </c>
      <c r="O741" s="53">
        <v>28.259094727972855</v>
      </c>
      <c r="P741" s="53">
        <v>4.115065420899504</v>
      </c>
      <c r="Q741" s="53">
        <v>3.7298190191767318</v>
      </c>
      <c r="R741" s="53">
        <v>18.356723693225412</v>
      </c>
      <c r="S741" s="53">
        <v>12.38895531354781</v>
      </c>
      <c r="T741" s="53">
        <v>21.46338573362676</v>
      </c>
      <c r="U741" s="53">
        <v>4.24083285617171</v>
      </c>
      <c r="V741" s="54">
        <v>97.9267018990996</v>
      </c>
      <c r="W741" s="55">
        <v>171.92783784320093</v>
      </c>
      <c r="X741" s="56">
        <v>17.279022169238605</v>
      </c>
      <c r="Y741" s="55">
        <v>189.2062984989939</v>
      </c>
    </row>
    <row r="742" spans="1:25" ht="15">
      <c r="A742" s="45">
        <v>2015</v>
      </c>
      <c r="B742" s="37">
        <v>5</v>
      </c>
      <c r="C742" s="37" t="s">
        <v>145</v>
      </c>
      <c r="D742" s="37" t="s">
        <v>155</v>
      </c>
      <c r="E742" s="37" t="s">
        <v>299</v>
      </c>
      <c r="F742" s="37" t="s">
        <v>147</v>
      </c>
      <c r="G742" s="38" t="s">
        <v>167</v>
      </c>
      <c r="H742" s="52">
        <v>71.4323113314065</v>
      </c>
      <c r="I742" s="53">
        <v>0</v>
      </c>
      <c r="J742" s="54">
        <v>71.4323113314065</v>
      </c>
      <c r="K742" s="52">
        <v>13.129962765591836</v>
      </c>
      <c r="L742" s="53">
        <v>9.846588092369755</v>
      </c>
      <c r="M742" s="54">
        <v>22.97655085796159</v>
      </c>
      <c r="N742" s="52">
        <v>6.161381787696253</v>
      </c>
      <c r="O742" s="53">
        <v>34.78762589057412</v>
      </c>
      <c r="P742" s="53">
        <v>7.043885304104762</v>
      </c>
      <c r="Q742" s="53">
        <v>6.686231336440856</v>
      </c>
      <c r="R742" s="53">
        <v>42.090643349446445</v>
      </c>
      <c r="S742" s="53">
        <v>19.459672039547986</v>
      </c>
      <c r="T742" s="53">
        <v>33.23553401984694</v>
      </c>
      <c r="U742" s="53">
        <v>7.111250038638597</v>
      </c>
      <c r="V742" s="54">
        <v>156.57622376629595</v>
      </c>
      <c r="W742" s="55">
        <v>250.98508595566403</v>
      </c>
      <c r="X742" s="56">
        <v>25.224412735198076</v>
      </c>
      <c r="Y742" s="55">
        <v>276.2087873616512</v>
      </c>
    </row>
    <row r="743" spans="1:25" ht="15">
      <c r="A743" s="45">
        <v>2015</v>
      </c>
      <c r="B743" s="37">
        <v>5</v>
      </c>
      <c r="C743" s="37" t="s">
        <v>145</v>
      </c>
      <c r="D743" s="37" t="s">
        <v>155</v>
      </c>
      <c r="E743" s="37" t="s">
        <v>300</v>
      </c>
      <c r="F743" s="37" t="s">
        <v>147</v>
      </c>
      <c r="G743" s="38" t="s">
        <v>168</v>
      </c>
      <c r="H743" s="52">
        <v>52.61131711593038</v>
      </c>
      <c r="I743" s="53">
        <v>1.7658445242494525</v>
      </c>
      <c r="J743" s="54">
        <v>54.377161640179835</v>
      </c>
      <c r="K743" s="52">
        <v>3.6751359243619683</v>
      </c>
      <c r="L743" s="53">
        <v>12.988206463962173</v>
      </c>
      <c r="M743" s="54">
        <v>16.663342388324143</v>
      </c>
      <c r="N743" s="52">
        <v>5.616493354619444</v>
      </c>
      <c r="O743" s="53">
        <v>19.39404954177724</v>
      </c>
      <c r="P743" s="53">
        <v>4.842006433232744</v>
      </c>
      <c r="Q743" s="53">
        <v>4.129584526565886</v>
      </c>
      <c r="R743" s="53">
        <v>28.024567480764105</v>
      </c>
      <c r="S743" s="53">
        <v>13.27109778077445</v>
      </c>
      <c r="T743" s="53">
        <v>25.049037922400096</v>
      </c>
      <c r="U743" s="53">
        <v>4.012314468822581</v>
      </c>
      <c r="V743" s="54">
        <v>104.33915150895655</v>
      </c>
      <c r="W743" s="55">
        <v>175.3796555374605</v>
      </c>
      <c r="X743" s="56">
        <v>17.6259412284119</v>
      </c>
      <c r="Y743" s="55">
        <v>193.00508229007033</v>
      </c>
    </row>
    <row r="744" spans="1:25" ht="15">
      <c r="A744" s="45">
        <v>2015</v>
      </c>
      <c r="B744" s="37">
        <v>5</v>
      </c>
      <c r="C744" s="37" t="s">
        <v>145</v>
      </c>
      <c r="D744" s="37" t="s">
        <v>155</v>
      </c>
      <c r="E744" s="37" t="s">
        <v>301</v>
      </c>
      <c r="F744" s="37" t="s">
        <v>147</v>
      </c>
      <c r="G744" s="38" t="s">
        <v>169</v>
      </c>
      <c r="H744" s="52">
        <v>29.280832942079016</v>
      </c>
      <c r="I744" s="53">
        <v>0</v>
      </c>
      <c r="J744" s="54">
        <v>29.280832942079016</v>
      </c>
      <c r="K744" s="52">
        <v>1.1604847680193306</v>
      </c>
      <c r="L744" s="53">
        <v>6.086549319712656</v>
      </c>
      <c r="M744" s="54">
        <v>7.247034087731986</v>
      </c>
      <c r="N744" s="52">
        <v>2.239208412985675</v>
      </c>
      <c r="O744" s="53">
        <v>11.3117519700581</v>
      </c>
      <c r="P744" s="53">
        <v>2.20135776355851</v>
      </c>
      <c r="Q744" s="53">
        <v>1.6311142537611436</v>
      </c>
      <c r="R744" s="53">
        <v>9.234395400001784</v>
      </c>
      <c r="S744" s="53">
        <v>6.523827976149528</v>
      </c>
      <c r="T744" s="53">
        <v>11.341272573511038</v>
      </c>
      <c r="U744" s="53">
        <v>1.53234679151414</v>
      </c>
      <c r="V744" s="54">
        <v>46.01527514153992</v>
      </c>
      <c r="W744" s="55">
        <v>82.54314217135092</v>
      </c>
      <c r="X744" s="56">
        <v>8.295715718276766</v>
      </c>
      <c r="Y744" s="55">
        <v>90.8385699994482</v>
      </c>
    </row>
    <row r="745" spans="1:25" ht="15">
      <c r="A745" s="45">
        <v>2015</v>
      </c>
      <c r="B745" s="37">
        <v>5</v>
      </c>
      <c r="C745" s="37" t="s">
        <v>145</v>
      </c>
      <c r="D745" s="37" t="s">
        <v>146</v>
      </c>
      <c r="E745" s="37" t="s">
        <v>302</v>
      </c>
      <c r="F745" s="37" t="s">
        <v>147</v>
      </c>
      <c r="G745" s="38" t="s">
        <v>170</v>
      </c>
      <c r="H745" s="52">
        <v>19.67753585357526</v>
      </c>
      <c r="I745" s="53">
        <v>1.8525977057218026</v>
      </c>
      <c r="J745" s="54">
        <v>21.530133559297063</v>
      </c>
      <c r="K745" s="52">
        <v>3.2439935200963834</v>
      </c>
      <c r="L745" s="53">
        <v>5.015895531775097</v>
      </c>
      <c r="M745" s="54">
        <v>8.25988905187148</v>
      </c>
      <c r="N745" s="52">
        <v>3.510341504842994</v>
      </c>
      <c r="O745" s="53">
        <v>17.507903503722765</v>
      </c>
      <c r="P745" s="53">
        <v>2.4809761480600576</v>
      </c>
      <c r="Q745" s="53">
        <v>1.6904654985853484</v>
      </c>
      <c r="R745" s="53">
        <v>15.066876396721568</v>
      </c>
      <c r="S745" s="53">
        <v>8.223517510110911</v>
      </c>
      <c r="T745" s="53">
        <v>14.352889868591232</v>
      </c>
      <c r="U745" s="53">
        <v>2.6175767202636817</v>
      </c>
      <c r="V745" s="54">
        <v>65.45054715089856</v>
      </c>
      <c r="W745" s="55">
        <v>95.24056976206711</v>
      </c>
      <c r="X745" s="56">
        <v>9.571841217167176</v>
      </c>
      <c r="Y745" s="55">
        <v>104.81221821704813</v>
      </c>
    </row>
    <row r="746" spans="1:25" ht="15">
      <c r="A746" s="45">
        <v>2015</v>
      </c>
      <c r="B746" s="37">
        <v>5</v>
      </c>
      <c r="C746" s="37" t="s">
        <v>145</v>
      </c>
      <c r="D746" s="37" t="s">
        <v>153</v>
      </c>
      <c r="E746" s="37" t="s">
        <v>303</v>
      </c>
      <c r="F746" s="37" t="s">
        <v>147</v>
      </c>
      <c r="G746" s="38" t="s">
        <v>171</v>
      </c>
      <c r="H746" s="52">
        <v>120.98196145700187</v>
      </c>
      <c r="I746" s="53">
        <v>8.322331712807697</v>
      </c>
      <c r="J746" s="54">
        <v>129.30429316980957</v>
      </c>
      <c r="K746" s="52">
        <v>21.33448132021422</v>
      </c>
      <c r="L746" s="53">
        <v>15.825313547729369</v>
      </c>
      <c r="M746" s="54">
        <v>37.15979486794359</v>
      </c>
      <c r="N746" s="52">
        <v>9.127221502817806</v>
      </c>
      <c r="O746" s="53">
        <v>35.607079712447906</v>
      </c>
      <c r="P746" s="53">
        <v>8.50822540959312</v>
      </c>
      <c r="Q746" s="53">
        <v>8.31244949123015</v>
      </c>
      <c r="R746" s="53">
        <v>35.30687487865476</v>
      </c>
      <c r="S746" s="53">
        <v>25.683441244165778</v>
      </c>
      <c r="T746" s="53">
        <v>48.43084448632444</v>
      </c>
      <c r="U746" s="53">
        <v>7.573084038707324</v>
      </c>
      <c r="V746" s="54">
        <v>178.5492207639413</v>
      </c>
      <c r="W746" s="55">
        <v>345.01330880169445</v>
      </c>
      <c r="X746" s="56">
        <v>34.67438049909016</v>
      </c>
      <c r="Y746" s="55">
        <v>379.6864851309928</v>
      </c>
    </row>
    <row r="747" spans="1:25" ht="15">
      <c r="A747" s="45">
        <v>2015</v>
      </c>
      <c r="B747" s="37">
        <v>5</v>
      </c>
      <c r="C747" s="37" t="s">
        <v>145</v>
      </c>
      <c r="D747" s="37" t="s">
        <v>155</v>
      </c>
      <c r="E747" s="37" t="s">
        <v>304</v>
      </c>
      <c r="F747" s="37" t="s">
        <v>147</v>
      </c>
      <c r="G747" s="38" t="s">
        <v>172</v>
      </c>
      <c r="H747" s="52">
        <v>22.452169705197896</v>
      </c>
      <c r="I747" s="53">
        <v>1.225576245312201</v>
      </c>
      <c r="J747" s="54">
        <v>23.677745950510097</v>
      </c>
      <c r="K747" s="52">
        <v>1.9776596728196718</v>
      </c>
      <c r="L747" s="53">
        <v>4.490665065560375</v>
      </c>
      <c r="M747" s="54">
        <v>6.468324738380047</v>
      </c>
      <c r="N747" s="52">
        <v>1.8172778832059575</v>
      </c>
      <c r="O747" s="53">
        <v>7.947758569135839</v>
      </c>
      <c r="P747" s="53">
        <v>2.132142285164455</v>
      </c>
      <c r="Q747" s="53">
        <v>1.5677748988547813</v>
      </c>
      <c r="R747" s="53">
        <v>11.269460832329273</v>
      </c>
      <c r="S747" s="53">
        <v>5.950602527324556</v>
      </c>
      <c r="T747" s="53">
        <v>10.687936555784063</v>
      </c>
      <c r="U747" s="53">
        <v>2.029236841074037</v>
      </c>
      <c r="V747" s="54">
        <v>43.40219039287296</v>
      </c>
      <c r="W747" s="55">
        <v>73.5482610817631</v>
      </c>
      <c r="X747" s="56">
        <v>7.3917195634967605</v>
      </c>
      <c r="Y747" s="55">
        <v>80.93975943015829</v>
      </c>
    </row>
    <row r="748" spans="1:25" ht="15">
      <c r="A748" s="45">
        <v>2015</v>
      </c>
      <c r="B748" s="37">
        <v>5</v>
      </c>
      <c r="C748" s="37" t="s">
        <v>145</v>
      </c>
      <c r="D748" s="37" t="s">
        <v>146</v>
      </c>
      <c r="E748" s="37" t="s">
        <v>305</v>
      </c>
      <c r="F748" s="37" t="s">
        <v>147</v>
      </c>
      <c r="G748" s="38" t="s">
        <v>173</v>
      </c>
      <c r="H748" s="52">
        <v>30.906247813092566</v>
      </c>
      <c r="I748" s="53">
        <v>2.1457762071208184</v>
      </c>
      <c r="J748" s="54">
        <v>33.05202402021339</v>
      </c>
      <c r="K748" s="52">
        <v>5.338154377540869</v>
      </c>
      <c r="L748" s="53">
        <v>8.386126653001122</v>
      </c>
      <c r="M748" s="54">
        <v>13.724281030541992</v>
      </c>
      <c r="N748" s="52">
        <v>6.521226754410856</v>
      </c>
      <c r="O748" s="53">
        <v>20.82649907556614</v>
      </c>
      <c r="P748" s="53">
        <v>4.658443842644633</v>
      </c>
      <c r="Q748" s="53">
        <v>2.8821654924587787</v>
      </c>
      <c r="R748" s="53">
        <v>24.873553544352315</v>
      </c>
      <c r="S748" s="53">
        <v>12.42782532193783</v>
      </c>
      <c r="T748" s="53">
        <v>19.86146257649701</v>
      </c>
      <c r="U748" s="53">
        <v>3.422055253915719</v>
      </c>
      <c r="V748" s="54">
        <v>95.47323186178329</v>
      </c>
      <c r="W748" s="55">
        <v>142.24953691253867</v>
      </c>
      <c r="X748" s="56">
        <v>14.29632194179556</v>
      </c>
      <c r="Y748" s="55">
        <v>156.54555707287616</v>
      </c>
    </row>
    <row r="749" spans="1:25" ht="15">
      <c r="A749" s="45">
        <v>2015</v>
      </c>
      <c r="B749" s="37">
        <v>5</v>
      </c>
      <c r="C749" s="37" t="s">
        <v>174</v>
      </c>
      <c r="D749" s="37" t="s">
        <v>175</v>
      </c>
      <c r="E749" s="37" t="s">
        <v>306</v>
      </c>
      <c r="F749" s="37" t="s">
        <v>176</v>
      </c>
      <c r="G749" s="38" t="s">
        <v>177</v>
      </c>
      <c r="H749" s="52">
        <v>442.45726044923697</v>
      </c>
      <c r="I749" s="53">
        <v>16.688448968278866</v>
      </c>
      <c r="J749" s="54">
        <v>459.14570941751583</v>
      </c>
      <c r="K749" s="52">
        <v>52.14740037552269</v>
      </c>
      <c r="L749" s="53">
        <v>110.42482474267551</v>
      </c>
      <c r="M749" s="54">
        <v>162.57222511819822</v>
      </c>
      <c r="N749" s="52">
        <v>70.19441612297953</v>
      </c>
      <c r="O749" s="53">
        <v>458.8808883941008</v>
      </c>
      <c r="P749" s="53">
        <v>62.79659591343191</v>
      </c>
      <c r="Q749" s="53">
        <v>51.77664094260664</v>
      </c>
      <c r="R749" s="53">
        <v>116.93843828507043</v>
      </c>
      <c r="S749" s="53">
        <v>173.1080273886382</v>
      </c>
      <c r="T749" s="53">
        <v>259.9111921585959</v>
      </c>
      <c r="U749" s="53">
        <v>31.061455302188797</v>
      </c>
      <c r="V749" s="54">
        <v>1224.667654507612</v>
      </c>
      <c r="W749" s="55">
        <v>1846.385589043326</v>
      </c>
      <c r="X749" s="56">
        <v>185.56487028404695</v>
      </c>
      <c r="Y749" s="55">
        <v>2031.9461267527302</v>
      </c>
    </row>
    <row r="750" spans="1:25" ht="15">
      <c r="A750" s="45">
        <v>2015</v>
      </c>
      <c r="B750" s="37">
        <v>5</v>
      </c>
      <c r="C750" s="37" t="s">
        <v>174</v>
      </c>
      <c r="D750" s="37" t="s">
        <v>178</v>
      </c>
      <c r="E750" s="37" t="s">
        <v>307</v>
      </c>
      <c r="F750" s="37" t="s">
        <v>176</v>
      </c>
      <c r="G750" s="38" t="s">
        <v>179</v>
      </c>
      <c r="H750" s="52">
        <v>48.078557511828535</v>
      </c>
      <c r="I750" s="53">
        <v>0</v>
      </c>
      <c r="J750" s="54">
        <v>48.078557511828535</v>
      </c>
      <c r="K750" s="52">
        <v>1.9348749186855452</v>
      </c>
      <c r="L750" s="53">
        <v>19.933059728268717</v>
      </c>
      <c r="M750" s="54">
        <v>21.86793464695426</v>
      </c>
      <c r="N750" s="52">
        <v>9.132780069193013</v>
      </c>
      <c r="O750" s="53">
        <v>24.951103656383907</v>
      </c>
      <c r="P750" s="53">
        <v>10.103994314602541</v>
      </c>
      <c r="Q750" s="53">
        <v>7.4590133533977525</v>
      </c>
      <c r="R750" s="53">
        <v>24.251759554414505</v>
      </c>
      <c r="S750" s="53">
        <v>24.647539728775904</v>
      </c>
      <c r="T750" s="53">
        <v>66.02264488361455</v>
      </c>
      <c r="U750" s="53">
        <v>8.365254139881568</v>
      </c>
      <c r="V750" s="54">
        <v>174.93408970026374</v>
      </c>
      <c r="W750" s="55">
        <v>244.88058185904654</v>
      </c>
      <c r="X750" s="56">
        <v>24.610923731146205</v>
      </c>
      <c r="Y750" s="55">
        <v>269.4910465688157</v>
      </c>
    </row>
    <row r="751" spans="1:25" ht="15">
      <c r="A751" s="45">
        <v>2015</v>
      </c>
      <c r="B751" s="37">
        <v>5</v>
      </c>
      <c r="C751" s="37" t="s">
        <v>174</v>
      </c>
      <c r="D751" s="37" t="s">
        <v>175</v>
      </c>
      <c r="E751" s="37" t="s">
        <v>308</v>
      </c>
      <c r="F751" s="37" t="s">
        <v>176</v>
      </c>
      <c r="G751" s="38" t="s">
        <v>180</v>
      </c>
      <c r="H751" s="52">
        <v>599.7095374989019</v>
      </c>
      <c r="I751" s="53">
        <v>16.946811574887764</v>
      </c>
      <c r="J751" s="54">
        <v>616.6563490737897</v>
      </c>
      <c r="K751" s="52">
        <v>24.472288942463347</v>
      </c>
      <c r="L751" s="53">
        <v>63.61875213198956</v>
      </c>
      <c r="M751" s="54">
        <v>88.0910410744529</v>
      </c>
      <c r="N751" s="52">
        <v>21.697147558180518</v>
      </c>
      <c r="O751" s="53">
        <v>113.47034008171747</v>
      </c>
      <c r="P751" s="53">
        <v>12.971139069224146</v>
      </c>
      <c r="Q751" s="53">
        <v>9.092082061390958</v>
      </c>
      <c r="R751" s="53">
        <v>34.94491578438175</v>
      </c>
      <c r="S751" s="53">
        <v>49.84771204951028</v>
      </c>
      <c r="T751" s="53">
        <v>63.102724952328295</v>
      </c>
      <c r="U751" s="53">
        <v>9.856312829204503</v>
      </c>
      <c r="V751" s="54">
        <v>314.98237438593793</v>
      </c>
      <c r="W751" s="55">
        <v>1019.7297645341805</v>
      </c>
      <c r="X751" s="56">
        <v>102.4842023425132</v>
      </c>
      <c r="Y751" s="55">
        <v>1122.2079868251997</v>
      </c>
    </row>
    <row r="752" spans="1:25" ht="15">
      <c r="A752" s="45">
        <v>2015</v>
      </c>
      <c r="B752" s="37">
        <v>5</v>
      </c>
      <c r="C752" s="37" t="s">
        <v>174</v>
      </c>
      <c r="D752" s="37" t="s">
        <v>175</v>
      </c>
      <c r="E752" s="37" t="s">
        <v>309</v>
      </c>
      <c r="F752" s="37" t="s">
        <v>176</v>
      </c>
      <c r="G752" s="38" t="s">
        <v>181</v>
      </c>
      <c r="H752" s="52">
        <v>261.2346747380202</v>
      </c>
      <c r="I752" s="53">
        <v>0</v>
      </c>
      <c r="J752" s="54">
        <v>261.2346747380202</v>
      </c>
      <c r="K752" s="52">
        <v>24.129872445776023</v>
      </c>
      <c r="L752" s="53">
        <v>41.981119331462196</v>
      </c>
      <c r="M752" s="54">
        <v>66.11099177723821</v>
      </c>
      <c r="N752" s="52">
        <v>20.975385498707006</v>
      </c>
      <c r="O752" s="53">
        <v>137.05830518739876</v>
      </c>
      <c r="P752" s="53">
        <v>20.377526878158974</v>
      </c>
      <c r="Q752" s="53">
        <v>17.64061649200777</v>
      </c>
      <c r="R752" s="53">
        <v>48.41240625495723</v>
      </c>
      <c r="S752" s="53">
        <v>56.083691992081725</v>
      </c>
      <c r="T752" s="53">
        <v>87.19454844084783</v>
      </c>
      <c r="U752" s="53">
        <v>12.32401583494075</v>
      </c>
      <c r="V752" s="54">
        <v>400.06649657910003</v>
      </c>
      <c r="W752" s="55">
        <v>727.4121630943584</v>
      </c>
      <c r="X752" s="56">
        <v>73.1060622697947</v>
      </c>
      <c r="Y752" s="55">
        <v>800.5156373982943</v>
      </c>
    </row>
    <row r="753" spans="1:25" ht="15">
      <c r="A753" s="45">
        <v>2015</v>
      </c>
      <c r="B753" s="37">
        <v>5</v>
      </c>
      <c r="C753" s="37" t="s">
        <v>174</v>
      </c>
      <c r="D753" s="37" t="s">
        <v>182</v>
      </c>
      <c r="E753" s="37" t="s">
        <v>310</v>
      </c>
      <c r="F753" s="37" t="s">
        <v>176</v>
      </c>
      <c r="G753" s="38" t="s">
        <v>183</v>
      </c>
      <c r="H753" s="52">
        <v>3.2652840923826907</v>
      </c>
      <c r="I753" s="53">
        <v>0</v>
      </c>
      <c r="J753" s="54">
        <v>3.2652840923826907</v>
      </c>
      <c r="K753" s="52">
        <v>0.5879766201963135</v>
      </c>
      <c r="L753" s="53">
        <v>2.2475391245537213</v>
      </c>
      <c r="M753" s="54">
        <v>2.835515744750035</v>
      </c>
      <c r="N753" s="52">
        <v>1.6329082544862799</v>
      </c>
      <c r="O753" s="53">
        <v>1.9548199462402045</v>
      </c>
      <c r="P753" s="53">
        <v>2.550714785718273</v>
      </c>
      <c r="Q753" s="53">
        <v>0.9016072731604032</v>
      </c>
      <c r="R753" s="53">
        <v>-0.0723598356139931</v>
      </c>
      <c r="S753" s="53">
        <v>5.216455254704156</v>
      </c>
      <c r="T753" s="53">
        <v>14.562322080299191</v>
      </c>
      <c r="U753" s="53">
        <v>1.0442495861287204</v>
      </c>
      <c r="V753" s="54">
        <v>27.790717345123234</v>
      </c>
      <c r="W753" s="55">
        <v>33.89151718225596</v>
      </c>
      <c r="X753" s="56">
        <v>3.4061596997892063</v>
      </c>
      <c r="Y753" s="55">
        <v>37.29764678192309</v>
      </c>
    </row>
    <row r="754" spans="1:25" ht="15">
      <c r="A754" s="45">
        <v>2015</v>
      </c>
      <c r="B754" s="37">
        <v>5</v>
      </c>
      <c r="C754" s="37" t="s">
        <v>174</v>
      </c>
      <c r="D754" s="37" t="s">
        <v>175</v>
      </c>
      <c r="E754" s="37" t="s">
        <v>311</v>
      </c>
      <c r="F754" s="37" t="s">
        <v>176</v>
      </c>
      <c r="G754" s="38" t="s">
        <v>184</v>
      </c>
      <c r="H754" s="52">
        <v>26.694636030840392</v>
      </c>
      <c r="I754" s="53">
        <v>1.7594780664728273</v>
      </c>
      <c r="J754" s="54">
        <v>28.45411409731322</v>
      </c>
      <c r="K754" s="52">
        <v>0.8939179508999852</v>
      </c>
      <c r="L754" s="53">
        <v>9.590814090477537</v>
      </c>
      <c r="M754" s="54">
        <v>10.484732041377521</v>
      </c>
      <c r="N754" s="52">
        <v>6.155736358954876</v>
      </c>
      <c r="O754" s="53">
        <v>15.96132291542035</v>
      </c>
      <c r="P754" s="53">
        <v>3.8229654760809066</v>
      </c>
      <c r="Q754" s="53">
        <v>3.0788993460679386</v>
      </c>
      <c r="R754" s="53">
        <v>9.800404598123595</v>
      </c>
      <c r="S754" s="53">
        <v>11.375343423995371</v>
      </c>
      <c r="T754" s="53">
        <v>31.473799983456342</v>
      </c>
      <c r="U754" s="53">
        <v>2.225287308641195</v>
      </c>
      <c r="V754" s="54">
        <v>83.89375941074059</v>
      </c>
      <c r="W754" s="55">
        <v>122.83260554943134</v>
      </c>
      <c r="X754" s="56">
        <v>12.34488747566743</v>
      </c>
      <c r="Y754" s="55">
        <v>135.17723609489178</v>
      </c>
    </row>
    <row r="755" spans="1:25" ht="15">
      <c r="A755" s="45">
        <v>2015</v>
      </c>
      <c r="B755" s="37">
        <v>5</v>
      </c>
      <c r="C755" s="37" t="s">
        <v>174</v>
      </c>
      <c r="D755" s="37" t="s">
        <v>178</v>
      </c>
      <c r="E755" s="37" t="s">
        <v>312</v>
      </c>
      <c r="F755" s="37" t="s">
        <v>176</v>
      </c>
      <c r="G755" s="38" t="s">
        <v>185</v>
      </c>
      <c r="H755" s="52">
        <v>66.52302471323364</v>
      </c>
      <c r="I755" s="53">
        <v>0</v>
      </c>
      <c r="J755" s="54">
        <v>66.52302471323364</v>
      </c>
      <c r="K755" s="52">
        <v>1.5711879106141862</v>
      </c>
      <c r="L755" s="53">
        <v>32.25774006141801</v>
      </c>
      <c r="M755" s="54">
        <v>33.8289279720322</v>
      </c>
      <c r="N755" s="52">
        <v>23.321623910610235</v>
      </c>
      <c r="O755" s="53">
        <v>69.13475460909362</v>
      </c>
      <c r="P755" s="53">
        <v>13.15655725538823</v>
      </c>
      <c r="Q755" s="53">
        <v>9.296761292501312</v>
      </c>
      <c r="R755" s="53">
        <v>27.59233992365269</v>
      </c>
      <c r="S755" s="53">
        <v>37.596435564536286</v>
      </c>
      <c r="T755" s="53">
        <v>86.82907036482477</v>
      </c>
      <c r="U755" s="53">
        <v>9.09564291723101</v>
      </c>
      <c r="V755" s="54">
        <v>276.0231858378382</v>
      </c>
      <c r="W755" s="55">
        <v>376.37513852310406</v>
      </c>
      <c r="X755" s="56">
        <v>37.826362792982096</v>
      </c>
      <c r="Y755" s="55">
        <v>414.2008729287807</v>
      </c>
    </row>
    <row r="756" spans="1:25" ht="15">
      <c r="A756" s="45">
        <v>2015</v>
      </c>
      <c r="B756" s="37">
        <v>5</v>
      </c>
      <c r="C756" s="37" t="s">
        <v>174</v>
      </c>
      <c r="D756" s="37" t="s">
        <v>178</v>
      </c>
      <c r="E756" s="37" t="s">
        <v>313</v>
      </c>
      <c r="F756" s="37" t="s">
        <v>176</v>
      </c>
      <c r="G756" s="38" t="s">
        <v>186</v>
      </c>
      <c r="H756" s="52">
        <v>45.90211861516259</v>
      </c>
      <c r="I756" s="53">
        <v>0</v>
      </c>
      <c r="J756" s="54">
        <v>45.90211861516259</v>
      </c>
      <c r="K756" s="52">
        <v>0.96121153668626</v>
      </c>
      <c r="L756" s="53">
        <v>13.41583078856058</v>
      </c>
      <c r="M756" s="54">
        <v>14.37704232524684</v>
      </c>
      <c r="N756" s="52">
        <v>8.511926671819072</v>
      </c>
      <c r="O756" s="53">
        <v>20.126080529847815</v>
      </c>
      <c r="P756" s="53">
        <v>5.549549144060238</v>
      </c>
      <c r="Q756" s="53">
        <v>4.112179732246254</v>
      </c>
      <c r="R756" s="53">
        <v>12.976302346490648</v>
      </c>
      <c r="S756" s="53">
        <v>14.711434794770096</v>
      </c>
      <c r="T756" s="53">
        <v>37.174539576520054</v>
      </c>
      <c r="U756" s="53">
        <v>3.1125287891973614</v>
      </c>
      <c r="V756" s="54">
        <v>106.27454158495154</v>
      </c>
      <c r="W756" s="55">
        <v>166.55370252536096</v>
      </c>
      <c r="X756" s="56">
        <v>16.738922874392394</v>
      </c>
      <c r="Y756" s="55">
        <v>183.29217952748422</v>
      </c>
    </row>
    <row r="757" spans="1:25" ht="15">
      <c r="A757" s="45">
        <v>2015</v>
      </c>
      <c r="B757" s="37">
        <v>5</v>
      </c>
      <c r="C757" s="37" t="s">
        <v>174</v>
      </c>
      <c r="D757" s="37" t="s">
        <v>178</v>
      </c>
      <c r="E757" s="37" t="s">
        <v>314</v>
      </c>
      <c r="F757" s="37" t="s">
        <v>176</v>
      </c>
      <c r="G757" s="38" t="s">
        <v>187</v>
      </c>
      <c r="H757" s="52">
        <v>50.814391838090934</v>
      </c>
      <c r="I757" s="53">
        <v>0</v>
      </c>
      <c r="J757" s="54">
        <v>50.814391838090934</v>
      </c>
      <c r="K757" s="52">
        <v>21.15184822454496</v>
      </c>
      <c r="L757" s="53">
        <v>0</v>
      </c>
      <c r="M757" s="54">
        <v>21.15184822454496</v>
      </c>
      <c r="N757" s="52">
        <v>5.0338740313358645</v>
      </c>
      <c r="O757" s="53">
        <v>34.97292030842464</v>
      </c>
      <c r="P757" s="53">
        <v>10.267889621194747</v>
      </c>
      <c r="Q757" s="53">
        <v>7.556692033299419</v>
      </c>
      <c r="R757" s="53">
        <v>22.47926453582315</v>
      </c>
      <c r="S757" s="53">
        <v>25.991897981183264</v>
      </c>
      <c r="T757" s="53">
        <v>63.019310611065876</v>
      </c>
      <c r="U757" s="53">
        <v>5.365245997806551</v>
      </c>
      <c r="V757" s="54">
        <v>174.6870951201335</v>
      </c>
      <c r="W757" s="55">
        <v>246.65333518276938</v>
      </c>
      <c r="X757" s="56">
        <v>24.78908285634736</v>
      </c>
      <c r="Y757" s="55">
        <v>271.4418993879097</v>
      </c>
    </row>
    <row r="758" spans="1:25" ht="15">
      <c r="A758" s="45">
        <v>2015</v>
      </c>
      <c r="B758" s="37">
        <v>5</v>
      </c>
      <c r="C758" s="37" t="s">
        <v>174</v>
      </c>
      <c r="D758" s="37" t="s">
        <v>175</v>
      </c>
      <c r="E758" s="37" t="s">
        <v>315</v>
      </c>
      <c r="F758" s="37" t="s">
        <v>176</v>
      </c>
      <c r="G758" s="38" t="s">
        <v>188</v>
      </c>
      <c r="H758" s="52">
        <v>695.2233636264849</v>
      </c>
      <c r="I758" s="53">
        <v>28.973216251479815</v>
      </c>
      <c r="J758" s="54">
        <v>724.1965798779647</v>
      </c>
      <c r="K758" s="52">
        <v>17.665542990541272</v>
      </c>
      <c r="L758" s="53">
        <v>149.07864954039584</v>
      </c>
      <c r="M758" s="54">
        <v>166.7441925309371</v>
      </c>
      <c r="N758" s="52">
        <v>61.98570602908061</v>
      </c>
      <c r="O758" s="53">
        <v>202.31671416124377</v>
      </c>
      <c r="P758" s="53">
        <v>56.30853989470155</v>
      </c>
      <c r="Q758" s="53">
        <v>35.17379692398592</v>
      </c>
      <c r="R758" s="53">
        <v>100.55666472872178</v>
      </c>
      <c r="S758" s="53">
        <v>158.4017975911132</v>
      </c>
      <c r="T758" s="53">
        <v>366.06061629541966</v>
      </c>
      <c r="U758" s="53">
        <v>29.122222901815913</v>
      </c>
      <c r="V758" s="54">
        <v>1009.9260585260824</v>
      </c>
      <c r="W758" s="55">
        <v>1900.8668309349844</v>
      </c>
      <c r="X758" s="56">
        <v>191.04008877298153</v>
      </c>
      <c r="Y758" s="55">
        <v>2091.9000934092373</v>
      </c>
    </row>
    <row r="759" spans="1:25" ht="15" thickBot="1">
      <c r="A759" s="57">
        <v>2015</v>
      </c>
      <c r="B759" s="40">
        <v>5</v>
      </c>
      <c r="C759" s="40" t="s">
        <v>174</v>
      </c>
      <c r="D759" s="40" t="s">
        <v>182</v>
      </c>
      <c r="E759" s="40" t="s">
        <v>316</v>
      </c>
      <c r="F759" s="40" t="s">
        <v>176</v>
      </c>
      <c r="G759" s="42" t="s">
        <v>189</v>
      </c>
      <c r="H759" s="58">
        <v>8.413814508795808</v>
      </c>
      <c r="I759" s="59">
        <v>0</v>
      </c>
      <c r="J759" s="60">
        <v>8.413814508795808</v>
      </c>
      <c r="K759" s="58">
        <v>0</v>
      </c>
      <c r="L759" s="59">
        <v>4.06985548146572</v>
      </c>
      <c r="M759" s="60">
        <v>4.06985548146572</v>
      </c>
      <c r="N759" s="58">
        <v>3.066781278414361</v>
      </c>
      <c r="O759" s="59">
        <v>4.112192289122019</v>
      </c>
      <c r="P759" s="59">
        <v>2.384877228920107</v>
      </c>
      <c r="Q759" s="59">
        <v>1.7974774756446446</v>
      </c>
      <c r="R759" s="59">
        <v>-0.09415480191109778</v>
      </c>
      <c r="S759" s="59">
        <v>5.465314740790544</v>
      </c>
      <c r="T759" s="59">
        <v>17.34085995408522</v>
      </c>
      <c r="U759" s="59">
        <v>2.0880038390476185</v>
      </c>
      <c r="V759" s="60">
        <v>36.16135200411341</v>
      </c>
      <c r="W759" s="61">
        <v>48.64502199437494</v>
      </c>
      <c r="X759" s="62">
        <v>4.888910361478047</v>
      </c>
      <c r="Y759" s="61">
        <v>53.53385283339665</v>
      </c>
    </row>
    <row r="760" spans="1:25" ht="15" thickBot="1">
      <c r="A760" s="65">
        <v>2015</v>
      </c>
      <c r="B760" s="13">
        <v>5</v>
      </c>
      <c r="C760" s="44" t="s">
        <v>190</v>
      </c>
      <c r="D760" s="44" t="s">
        <v>190</v>
      </c>
      <c r="E760" s="13" t="s">
        <v>190</v>
      </c>
      <c r="F760" s="44" t="s">
        <v>191</v>
      </c>
      <c r="G760" s="14" t="s">
        <v>319</v>
      </c>
      <c r="H760" s="66">
        <v>6153.06232861666</v>
      </c>
      <c r="I760" s="67">
        <v>2430.0514517960805</v>
      </c>
      <c r="J760" s="63">
        <v>8583.113780412741</v>
      </c>
      <c r="K760" s="66">
        <v>19852.649523508673</v>
      </c>
      <c r="L760" s="67">
        <v>8573.386269771974</v>
      </c>
      <c r="M760" s="63">
        <v>28426.035793280647</v>
      </c>
      <c r="N760" s="66">
        <v>4920.493276446913</v>
      </c>
      <c r="O760" s="67">
        <v>18733.951378250913</v>
      </c>
      <c r="P760" s="67">
        <v>3382.924851687842</v>
      </c>
      <c r="Q760" s="67">
        <v>5517.180840789355</v>
      </c>
      <c r="R760" s="67">
        <v>9932.802853426572</v>
      </c>
      <c r="S760" s="67">
        <v>10374.548477555927</v>
      </c>
      <c r="T760" s="67">
        <v>12532.151501840759</v>
      </c>
      <c r="U760" s="67">
        <v>2500.073088136868</v>
      </c>
      <c r="V760" s="63">
        <v>67894.12626813515</v>
      </c>
      <c r="W760" s="64">
        <v>104903.27584182854</v>
      </c>
      <c r="X760" s="68">
        <v>10542.981141487051</v>
      </c>
      <c r="Y760" s="64">
        <v>115446.25698331559</v>
      </c>
    </row>
  </sheetData>
  <autoFilter ref="A4:Y760"/>
  <mergeCells count="2">
    <mergeCell ref="A1:Y1"/>
    <mergeCell ref="A2:Y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7"/>
  <sheetViews>
    <sheetView showGridLines="0" zoomScale="68" zoomScaleNormal="68" workbookViewId="0" topLeftCell="A7">
      <selection activeCell="A28" sqref="A28:R28"/>
    </sheetView>
  </sheetViews>
  <sheetFormatPr defaultColWidth="11.421875" defaultRowHeight="15"/>
  <cols>
    <col min="3" max="3" width="85.28125" style="0" customWidth="1"/>
    <col min="4" max="11" width="10.7109375" style="0" bestFit="1" customWidth="1"/>
    <col min="12" max="12" width="11.28125" style="0" bestFit="1" customWidth="1"/>
    <col min="13" max="13" width="11.7109375" style="0" bestFit="1" customWidth="1"/>
    <col min="14" max="15" width="14.7109375" style="0" bestFit="1" customWidth="1"/>
    <col min="16" max="16" width="14.28125" style="0" bestFit="1" customWidth="1"/>
    <col min="17" max="17" width="13.8515625" style="0" bestFit="1" customWidth="1"/>
    <col min="18" max="19" width="14.28125" style="0" bestFit="1" customWidth="1"/>
  </cols>
  <sheetData>
    <row r="1" spans="1:6" ht="15.6">
      <c r="A1" s="458" t="s">
        <v>524</v>
      </c>
      <c r="B1" s="458"/>
      <c r="C1" s="458"/>
      <c r="D1" s="458"/>
      <c r="E1" s="458"/>
      <c r="F1" s="458"/>
    </row>
    <row r="2" spans="1:19" ht="15">
      <c r="A2" s="475" t="s">
        <v>322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</row>
    <row r="3" spans="1:19" ht="15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</row>
    <row r="4" spans="1:19" ht="15">
      <c r="A4" s="481" t="s">
        <v>323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3"/>
    </row>
    <row r="5" spans="1:19" ht="15">
      <c r="A5" s="481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3"/>
    </row>
    <row r="6" spans="1:19" ht="15">
      <c r="A6" s="481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3"/>
    </row>
    <row r="7" spans="1:19" ht="15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6"/>
    </row>
    <row r="8" spans="1:17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</row>
    <row r="9" spans="1:19" ht="66">
      <c r="A9" s="71" t="s">
        <v>324</v>
      </c>
      <c r="B9" s="71" t="s">
        <v>325</v>
      </c>
      <c r="C9" s="71" t="s">
        <v>326</v>
      </c>
      <c r="D9" s="71">
        <v>2005</v>
      </c>
      <c r="E9" s="71">
        <v>2006</v>
      </c>
      <c r="F9" s="71">
        <v>2007</v>
      </c>
      <c r="G9" s="71">
        <v>2008</v>
      </c>
      <c r="H9" s="71">
        <v>2009</v>
      </c>
      <c r="I9" s="71">
        <v>2010</v>
      </c>
      <c r="J9" s="71">
        <v>2011</v>
      </c>
      <c r="K9" s="71">
        <v>2012</v>
      </c>
      <c r="L9" s="71">
        <v>2013</v>
      </c>
      <c r="M9" s="71">
        <v>2014</v>
      </c>
      <c r="N9" s="71">
        <v>2015</v>
      </c>
      <c r="O9" s="71">
        <v>2016</v>
      </c>
      <c r="P9" s="71">
        <v>2017</v>
      </c>
      <c r="Q9" s="71">
        <v>2018</v>
      </c>
      <c r="R9" s="71">
        <v>2019</v>
      </c>
      <c r="S9" s="72" t="s">
        <v>327</v>
      </c>
    </row>
    <row r="10" spans="1:19" ht="15">
      <c r="A10" s="73"/>
      <c r="B10" s="74" t="s">
        <v>328</v>
      </c>
      <c r="C10" s="109" t="s">
        <v>329</v>
      </c>
      <c r="D10" s="75">
        <v>3481.469811769438</v>
      </c>
      <c r="E10" s="75">
        <v>3619.4241815740384</v>
      </c>
      <c r="F10" s="75">
        <v>3969.4652203562787</v>
      </c>
      <c r="G10" s="75">
        <v>4030.4606461150383</v>
      </c>
      <c r="H10" s="75">
        <v>4279.305098275502</v>
      </c>
      <c r="I10" s="75">
        <v>4355.897766437016</v>
      </c>
      <c r="J10" s="75">
        <v>4681.249340825436</v>
      </c>
      <c r="K10" s="75">
        <v>4639.976996127072</v>
      </c>
      <c r="L10" s="75">
        <v>4930.75185077631</v>
      </c>
      <c r="M10" s="75">
        <v>5298.218123661983</v>
      </c>
      <c r="N10" s="126">
        <v>6153.06232861666</v>
      </c>
      <c r="O10" s="126">
        <v>7413.779657537404</v>
      </c>
      <c r="P10" s="126">
        <v>7477.775571738163</v>
      </c>
      <c r="Q10" s="126">
        <v>7959.603900839797</v>
      </c>
      <c r="R10" s="126">
        <v>8918.46413279222</v>
      </c>
      <c r="S10" s="127">
        <v>9871.875787537616</v>
      </c>
    </row>
    <row r="11" spans="1:22" ht="15">
      <c r="A11" s="76"/>
      <c r="B11" s="77" t="s">
        <v>330</v>
      </c>
      <c r="C11" s="110" t="s">
        <v>331</v>
      </c>
      <c r="D11" s="78">
        <v>1358.642038282468</v>
      </c>
      <c r="E11" s="78">
        <v>1784.4608091836442</v>
      </c>
      <c r="F11" s="78">
        <v>1466.2296817352935</v>
      </c>
      <c r="G11" s="78">
        <v>1890.0138171504698</v>
      </c>
      <c r="H11" s="78">
        <v>1933.4737508417045</v>
      </c>
      <c r="I11" s="78">
        <v>1854.4249139433823</v>
      </c>
      <c r="J11" s="78">
        <v>2599.7483919085735</v>
      </c>
      <c r="K11" s="78">
        <v>3196.86081928312</v>
      </c>
      <c r="L11" s="78">
        <v>3020.918880748379</v>
      </c>
      <c r="M11" s="78">
        <v>2985.80503758276</v>
      </c>
      <c r="N11" s="128">
        <v>2430.0514517960805</v>
      </c>
      <c r="O11" s="128">
        <v>2826.535762602224</v>
      </c>
      <c r="P11" s="128">
        <v>2429.8877957604377</v>
      </c>
      <c r="Q11" s="128">
        <v>2674.5405995441283</v>
      </c>
      <c r="R11" s="128">
        <v>3175.293222395642</v>
      </c>
      <c r="S11" s="129">
        <v>4893.493421223579</v>
      </c>
      <c r="U11" s="353" t="s">
        <v>447</v>
      </c>
      <c r="V11" s="354">
        <f>S10+S11</f>
        <v>14765.369208761196</v>
      </c>
    </row>
    <row r="12" spans="1:22" ht="15">
      <c r="A12" s="79"/>
      <c r="B12" s="80" t="s">
        <v>332</v>
      </c>
      <c r="C12" s="111" t="s">
        <v>333</v>
      </c>
      <c r="D12" s="81">
        <v>12389.954608650183</v>
      </c>
      <c r="E12" s="81">
        <v>13445.449342992213</v>
      </c>
      <c r="F12" s="81">
        <v>15314.718693270339</v>
      </c>
      <c r="G12" s="81">
        <v>15154.063588265788</v>
      </c>
      <c r="H12" s="81">
        <v>14967.410579973097</v>
      </c>
      <c r="I12" s="81">
        <v>15605.85097255636</v>
      </c>
      <c r="J12" s="81">
        <v>17056.31134298152</v>
      </c>
      <c r="K12" s="81">
        <v>18321.182570470846</v>
      </c>
      <c r="L12" s="81">
        <v>18727.85667567639</v>
      </c>
      <c r="M12" s="81">
        <v>18809.118680599313</v>
      </c>
      <c r="N12" s="130">
        <v>19852.649523508673</v>
      </c>
      <c r="O12" s="130">
        <v>21031.58656424351</v>
      </c>
      <c r="P12" s="130">
        <v>20388.204805777554</v>
      </c>
      <c r="Q12" s="130">
        <v>21028.568077165975</v>
      </c>
      <c r="R12" s="130">
        <v>22128.442830199005</v>
      </c>
      <c r="S12" s="131">
        <v>20586.1354637042</v>
      </c>
      <c r="U12" s="353" t="s">
        <v>448</v>
      </c>
      <c r="V12" s="354">
        <f>S12+S14</f>
        <v>28718.95547200185</v>
      </c>
    </row>
    <row r="13" spans="1:22" ht="26.4">
      <c r="A13" s="76"/>
      <c r="B13" s="77" t="s">
        <v>334</v>
      </c>
      <c r="C13" s="110" t="s">
        <v>335</v>
      </c>
      <c r="D13" s="78">
        <v>2503.9215477897696</v>
      </c>
      <c r="E13" s="78">
        <v>2732.256870203895</v>
      </c>
      <c r="F13" s="78">
        <v>3155.9997760466176</v>
      </c>
      <c r="G13" s="78">
        <v>3338.952779912125</v>
      </c>
      <c r="H13" s="78">
        <v>3452.5591982781466</v>
      </c>
      <c r="I13" s="78">
        <v>3779.5727793489236</v>
      </c>
      <c r="J13" s="78">
        <v>4223.714974270752</v>
      </c>
      <c r="K13" s="78">
        <v>4510.88632734031</v>
      </c>
      <c r="L13" s="78">
        <v>4614.532331014476</v>
      </c>
      <c r="M13" s="78">
        <v>4643.833938147848</v>
      </c>
      <c r="N13" s="128">
        <v>4920.493276446913</v>
      </c>
      <c r="O13" s="128">
        <v>5442.568268024283</v>
      </c>
      <c r="P13" s="128">
        <v>5841.167118224739</v>
      </c>
      <c r="Q13" s="128">
        <v>6425.782161130407</v>
      </c>
      <c r="R13" s="128">
        <v>7053.783627599074</v>
      </c>
      <c r="S13" s="129">
        <v>7105.7480592679785</v>
      </c>
      <c r="U13" s="353" t="s">
        <v>449</v>
      </c>
      <c r="V13" s="354">
        <f>S13+S15+S16+S17+S18+S19+S20+S21</f>
        <v>92316.40929506213</v>
      </c>
    </row>
    <row r="14" spans="1:19" ht="15">
      <c r="A14" s="79"/>
      <c r="B14" s="80" t="s">
        <v>336</v>
      </c>
      <c r="C14" s="111" t="s">
        <v>11</v>
      </c>
      <c r="D14" s="81">
        <v>2525.4802256772696</v>
      </c>
      <c r="E14" s="81">
        <v>3169.5688065688514</v>
      </c>
      <c r="F14" s="81">
        <v>3340.3377432899865</v>
      </c>
      <c r="G14" s="81">
        <v>4029.178847977395</v>
      </c>
      <c r="H14" s="81">
        <v>4436.329404775152</v>
      </c>
      <c r="I14" s="81">
        <v>4060.8084914050132</v>
      </c>
      <c r="J14" s="81">
        <v>4929.831420233417</v>
      </c>
      <c r="K14" s="81">
        <v>5255.566004042333</v>
      </c>
      <c r="L14" s="81">
        <v>6477.89524325191</v>
      </c>
      <c r="M14" s="81">
        <v>7946.785362282972</v>
      </c>
      <c r="N14" s="130">
        <v>8573.386269771974</v>
      </c>
      <c r="O14" s="130">
        <v>9481.654097837029</v>
      </c>
      <c r="P14" s="130">
        <v>9818.883963470898</v>
      </c>
      <c r="Q14" s="130">
        <v>10687.749455898018</v>
      </c>
      <c r="R14" s="130">
        <v>11048.784309695007</v>
      </c>
      <c r="S14" s="131">
        <v>8132.82000829765</v>
      </c>
    </row>
    <row r="15" spans="1:19" ht="26.4">
      <c r="A15" s="76"/>
      <c r="B15" s="77" t="s">
        <v>337</v>
      </c>
      <c r="C15" s="110" t="s">
        <v>338</v>
      </c>
      <c r="D15" s="78">
        <v>7604.546724559365</v>
      </c>
      <c r="E15" s="78">
        <v>8694.193641270913</v>
      </c>
      <c r="F15" s="78">
        <v>10300.292334678696</v>
      </c>
      <c r="G15" s="78">
        <v>10783.051047601417</v>
      </c>
      <c r="H15" s="78">
        <v>11237.481021151207</v>
      </c>
      <c r="I15" s="78">
        <v>11992.958598156263</v>
      </c>
      <c r="J15" s="78">
        <v>13163.017844837175</v>
      </c>
      <c r="K15" s="78">
        <v>13691.570204366266</v>
      </c>
      <c r="L15" s="78">
        <v>15124.013852441283</v>
      </c>
      <c r="M15" s="78">
        <v>16705.345575031675</v>
      </c>
      <c r="N15" s="128">
        <v>18733.951378250913</v>
      </c>
      <c r="O15" s="128">
        <v>21461.50224018206</v>
      </c>
      <c r="P15" s="128">
        <v>22796.859394362233</v>
      </c>
      <c r="Q15" s="128">
        <v>24232.48938444555</v>
      </c>
      <c r="R15" s="128">
        <v>26342.51079976653</v>
      </c>
      <c r="S15" s="129">
        <v>23856.37450388634</v>
      </c>
    </row>
    <row r="16" spans="1:19" ht="15">
      <c r="A16" s="79"/>
      <c r="B16" s="80" t="s">
        <v>339</v>
      </c>
      <c r="C16" s="111" t="s">
        <v>340</v>
      </c>
      <c r="D16" s="81">
        <v>1528.846893961968</v>
      </c>
      <c r="E16" s="81">
        <v>1753.971574288112</v>
      </c>
      <c r="F16" s="81">
        <v>1998.3367607096354</v>
      </c>
      <c r="G16" s="81">
        <v>2189.100979482221</v>
      </c>
      <c r="H16" s="81">
        <v>2273.0314123577036</v>
      </c>
      <c r="I16" s="81">
        <v>2491.356792811687</v>
      </c>
      <c r="J16" s="81">
        <v>2692.9659557796576</v>
      </c>
      <c r="K16" s="81">
        <v>2852.668797991857</v>
      </c>
      <c r="L16" s="81">
        <v>3042.067758389509</v>
      </c>
      <c r="M16" s="81">
        <v>3233.3348593666933</v>
      </c>
      <c r="N16" s="130">
        <v>3382.924851687842</v>
      </c>
      <c r="O16" s="130">
        <v>3594.3737961676056</v>
      </c>
      <c r="P16" s="130">
        <v>3815.655894198608</v>
      </c>
      <c r="Q16" s="130">
        <v>4130.677908577137</v>
      </c>
      <c r="R16" s="130">
        <v>4286.979879857037</v>
      </c>
      <c r="S16" s="131">
        <v>4335.130307700618</v>
      </c>
    </row>
    <row r="17" spans="1:19" ht="15">
      <c r="A17" s="76"/>
      <c r="B17" s="77" t="s">
        <v>341</v>
      </c>
      <c r="C17" s="110" t="s">
        <v>16</v>
      </c>
      <c r="D17" s="78">
        <v>1839.8897860700085</v>
      </c>
      <c r="E17" s="78">
        <v>1950.783902089546</v>
      </c>
      <c r="F17" s="78">
        <v>2260.6299523969565</v>
      </c>
      <c r="G17" s="78">
        <v>2743.0195282299683</v>
      </c>
      <c r="H17" s="78">
        <v>2837.287716684268</v>
      </c>
      <c r="I17" s="78">
        <v>3183.4007817549027</v>
      </c>
      <c r="J17" s="78">
        <v>3658.2017446136847</v>
      </c>
      <c r="K17" s="78">
        <v>4152.01888257444</v>
      </c>
      <c r="L17" s="78">
        <v>4494.862701994484</v>
      </c>
      <c r="M17" s="78">
        <v>5011.133144364387</v>
      </c>
      <c r="N17" s="128">
        <v>5517.180840789355</v>
      </c>
      <c r="O17" s="128">
        <v>5491.563354705961</v>
      </c>
      <c r="P17" s="128">
        <v>6223.677651714367</v>
      </c>
      <c r="Q17" s="128">
        <v>6787.973587777292</v>
      </c>
      <c r="R17" s="128">
        <v>7515.704042003331</v>
      </c>
      <c r="S17" s="129">
        <v>7874.965099237607</v>
      </c>
    </row>
    <row r="18" spans="1:19" ht="15">
      <c r="A18" s="79"/>
      <c r="B18" s="80" t="s">
        <v>342</v>
      </c>
      <c r="C18" s="111" t="s">
        <v>17</v>
      </c>
      <c r="D18" s="81">
        <v>4241.140936539227</v>
      </c>
      <c r="E18" s="81">
        <v>4685.12976743648</v>
      </c>
      <c r="F18" s="81">
        <v>5137.796256073501</v>
      </c>
      <c r="G18" s="81">
        <v>5582.8077747728985</v>
      </c>
      <c r="H18" s="81">
        <v>6127.114064733655</v>
      </c>
      <c r="I18" s="81">
        <v>6653.5798359264845</v>
      </c>
      <c r="J18" s="81">
        <v>7194.380334305426</v>
      </c>
      <c r="K18" s="81">
        <v>7826.676515944023</v>
      </c>
      <c r="L18" s="81">
        <v>8496.15697338692</v>
      </c>
      <c r="M18" s="81">
        <v>9227.16</v>
      </c>
      <c r="N18" s="130">
        <v>9932.802853426572</v>
      </c>
      <c r="O18" s="130">
        <v>10794.725592223855</v>
      </c>
      <c r="P18" s="130">
        <v>11552.363479898322</v>
      </c>
      <c r="Q18" s="130">
        <v>12454.641652026221</v>
      </c>
      <c r="R18" s="130">
        <v>13376.223965885</v>
      </c>
      <c r="S18" s="131">
        <v>13795.328338970861</v>
      </c>
    </row>
    <row r="19" spans="1:19" ht="23.4" customHeight="1">
      <c r="A19" s="76"/>
      <c r="B19" s="77" t="s">
        <v>343</v>
      </c>
      <c r="C19" s="110" t="s">
        <v>344</v>
      </c>
      <c r="D19" s="78">
        <v>2679.405617095023</v>
      </c>
      <c r="E19" s="78">
        <v>3224.5256880968477</v>
      </c>
      <c r="F19" s="78">
        <v>3838.5137652267335</v>
      </c>
      <c r="G19" s="78">
        <v>4405.143826357005</v>
      </c>
      <c r="H19" s="78">
        <v>4951.00695810384</v>
      </c>
      <c r="I19" s="78">
        <v>5698.526131293111</v>
      </c>
      <c r="J19" s="78">
        <v>6851.779691633629</v>
      </c>
      <c r="K19" s="78">
        <v>7733.4415607864585</v>
      </c>
      <c r="L19" s="78">
        <v>8553.193289677854</v>
      </c>
      <c r="M19" s="78">
        <v>9757.04992633819</v>
      </c>
      <c r="N19" s="128">
        <v>10374.548477555927</v>
      </c>
      <c r="O19" s="128">
        <v>11010.786020329992</v>
      </c>
      <c r="P19" s="128">
        <v>11796.827845828344</v>
      </c>
      <c r="Q19" s="128">
        <v>12684.490604496992</v>
      </c>
      <c r="R19" s="128">
        <v>13714.350984625744</v>
      </c>
      <c r="S19" s="129">
        <v>13366.024612293659</v>
      </c>
    </row>
    <row r="20" spans="1:19" ht="26.4">
      <c r="A20" s="79"/>
      <c r="B20" s="80" t="s">
        <v>345</v>
      </c>
      <c r="C20" s="111" t="s">
        <v>346</v>
      </c>
      <c r="D20" s="81">
        <v>5125.447940449097</v>
      </c>
      <c r="E20" s="81">
        <v>5589.437753608091</v>
      </c>
      <c r="F20" s="81">
        <v>6168.477934873613</v>
      </c>
      <c r="G20" s="81">
        <v>6496.392551120911</v>
      </c>
      <c r="H20" s="81">
        <v>7302.005805394753</v>
      </c>
      <c r="I20" s="81">
        <v>7887.879913660163</v>
      </c>
      <c r="J20" s="81">
        <v>8528.988734358842</v>
      </c>
      <c r="K20" s="81">
        <v>9470.186469308373</v>
      </c>
      <c r="L20" s="81">
        <v>10478.084140144405</v>
      </c>
      <c r="M20" s="81">
        <v>11292.503851835265</v>
      </c>
      <c r="N20" s="130">
        <v>12532.151501840759</v>
      </c>
      <c r="O20" s="130">
        <v>13796.385116041554</v>
      </c>
      <c r="P20" s="130">
        <v>15165.331299964038</v>
      </c>
      <c r="Q20" s="130">
        <v>16550.60432917159</v>
      </c>
      <c r="R20" s="130">
        <v>18055.663328380226</v>
      </c>
      <c r="S20" s="131">
        <v>18464.047258579427</v>
      </c>
    </row>
    <row r="21" spans="1:19" ht="48" customHeight="1">
      <c r="A21" s="76"/>
      <c r="B21" s="77" t="s">
        <v>347</v>
      </c>
      <c r="C21" s="110" t="s">
        <v>348</v>
      </c>
      <c r="D21" s="78">
        <v>1126.1486351101935</v>
      </c>
      <c r="E21" s="78">
        <v>1250.0935824635023</v>
      </c>
      <c r="F21" s="78">
        <v>1420.1708988355265</v>
      </c>
      <c r="G21" s="78">
        <v>1555.8467813266068</v>
      </c>
      <c r="H21" s="78">
        <v>1637.955400724173</v>
      </c>
      <c r="I21" s="78">
        <v>1785.7643302626543</v>
      </c>
      <c r="J21" s="78">
        <v>1991.6556022186244</v>
      </c>
      <c r="K21" s="78">
        <v>2119.634757180837</v>
      </c>
      <c r="L21" s="78">
        <v>2223.502512771852</v>
      </c>
      <c r="M21" s="78">
        <v>2335.6816014265605</v>
      </c>
      <c r="N21" s="128">
        <v>2500.073088136868</v>
      </c>
      <c r="O21" s="128">
        <v>2917.7457252876743</v>
      </c>
      <c r="P21" s="128">
        <v>3158.753467495834</v>
      </c>
      <c r="Q21" s="128">
        <v>3293.244354357803</v>
      </c>
      <c r="R21" s="128">
        <v>3848.0158314909354</v>
      </c>
      <c r="S21" s="129">
        <v>3518.791115125646</v>
      </c>
    </row>
    <row r="22" spans="1:19" ht="15">
      <c r="A22" s="79" t="s">
        <v>349</v>
      </c>
      <c r="B22" s="79"/>
      <c r="C22" s="82" t="s">
        <v>350</v>
      </c>
      <c r="D22" s="83">
        <v>46404.894765954006</v>
      </c>
      <c r="E22" s="83">
        <v>51899.29591977613</v>
      </c>
      <c r="F22" s="83">
        <v>58370.96901749318</v>
      </c>
      <c r="G22" s="83">
        <v>62198.03216831184</v>
      </c>
      <c r="H22" s="83">
        <v>65434.96041129321</v>
      </c>
      <c r="I22" s="83">
        <v>69350.02130755596</v>
      </c>
      <c r="J22" s="83">
        <v>77571.84537796672</v>
      </c>
      <c r="K22" s="83">
        <v>83770.66990541595</v>
      </c>
      <c r="L22" s="83">
        <v>90183.83621027377</v>
      </c>
      <c r="M22" s="83">
        <v>97245.97010063766</v>
      </c>
      <c r="N22" s="84">
        <v>104903.27584182854</v>
      </c>
      <c r="O22" s="84">
        <v>115263.20619518316</v>
      </c>
      <c r="P22" s="84">
        <v>120465.38828843353</v>
      </c>
      <c r="Q22" s="84">
        <v>128910.36601543092</v>
      </c>
      <c r="R22" s="84">
        <v>139464.21695468976</v>
      </c>
      <c r="S22" s="85">
        <v>135800.7339758252</v>
      </c>
    </row>
    <row r="23" spans="1:19" ht="15">
      <c r="A23" s="86" t="s">
        <v>351</v>
      </c>
      <c r="B23" s="87"/>
      <c r="C23" s="88" t="s">
        <v>352</v>
      </c>
      <c r="D23" s="89">
        <v>4601.942228844838</v>
      </c>
      <c r="E23" s="89">
        <v>5385.751797425128</v>
      </c>
      <c r="F23" s="89">
        <v>6142.592927551822</v>
      </c>
      <c r="G23" s="89">
        <v>6226.916650672341</v>
      </c>
      <c r="H23" s="89">
        <v>5873.854562744032</v>
      </c>
      <c r="I23" s="89">
        <v>6631.850113515647</v>
      </c>
      <c r="J23" s="89">
        <v>8006.276695598048</v>
      </c>
      <c r="K23" s="89">
        <v>8547.373771120503</v>
      </c>
      <c r="L23" s="89">
        <v>8389.01233147134</v>
      </c>
      <c r="M23" s="89">
        <v>9572.991220420345</v>
      </c>
      <c r="N23" s="132">
        <v>10542.981141487051</v>
      </c>
      <c r="O23" s="132">
        <v>10758.43787734325</v>
      </c>
      <c r="P23" s="132">
        <v>11903.202365470674</v>
      </c>
      <c r="Q23" s="132">
        <v>12769.714316624691</v>
      </c>
      <c r="R23" s="132">
        <v>14094.231983888652</v>
      </c>
      <c r="S23" s="133">
        <v>12585.820858265957</v>
      </c>
    </row>
    <row r="24" spans="1:19" ht="15">
      <c r="A24" s="91" t="s">
        <v>349</v>
      </c>
      <c r="B24" s="92"/>
      <c r="C24" s="93" t="s">
        <v>353</v>
      </c>
      <c r="D24" s="94">
        <v>51006.83699479885</v>
      </c>
      <c r="E24" s="94">
        <v>57285.04771720126</v>
      </c>
      <c r="F24" s="94">
        <v>64513.561945045</v>
      </c>
      <c r="G24" s="94">
        <v>68424.94881898418</v>
      </c>
      <c r="H24" s="94">
        <v>71308.81497403723</v>
      </c>
      <c r="I24" s="94">
        <v>75981.8714210716</v>
      </c>
      <c r="J24" s="94">
        <v>85578.12207356477</v>
      </c>
      <c r="K24" s="94">
        <v>92318.04367653646</v>
      </c>
      <c r="L24" s="94">
        <v>98572.84854174512</v>
      </c>
      <c r="M24" s="94">
        <v>106818.961321058</v>
      </c>
      <c r="N24" s="95">
        <v>115446.25698331559</v>
      </c>
      <c r="O24" s="95">
        <v>126021.64407252641</v>
      </c>
      <c r="P24" s="95">
        <v>132368.59065390422</v>
      </c>
      <c r="Q24" s="95">
        <v>141680.0803320556</v>
      </c>
      <c r="R24" s="95">
        <v>153558.44893857843</v>
      </c>
      <c r="S24" s="96">
        <v>148386.55483409116</v>
      </c>
    </row>
    <row r="25" spans="1:19" ht="15">
      <c r="A25" s="97"/>
      <c r="B25" s="98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15">
      <c r="A26" s="487" t="s">
        <v>354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101"/>
    </row>
    <row r="27" spans="1:19" ht="15">
      <c r="A27" s="489" t="s">
        <v>355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102"/>
    </row>
    <row r="28" spans="1:19" ht="15">
      <c r="A28" s="489" t="s">
        <v>356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102"/>
    </row>
    <row r="29" spans="1:19" ht="15">
      <c r="A29" s="472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103"/>
    </row>
    <row r="31" spans="1:19" ht="15">
      <c r="A31" s="475" t="s">
        <v>322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7"/>
    </row>
    <row r="32" spans="1:19" ht="15">
      <c r="A32" s="478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80"/>
    </row>
    <row r="33" spans="1:19" ht="15">
      <c r="A33" s="481" t="s">
        <v>357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3"/>
    </row>
    <row r="34" spans="1:19" ht="15">
      <c r="A34" s="481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3"/>
    </row>
    <row r="35" spans="1:19" ht="15">
      <c r="A35" s="481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3"/>
    </row>
    <row r="36" spans="1:19" ht="15">
      <c r="A36" s="484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6"/>
    </row>
    <row r="37" spans="1:19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</row>
    <row r="38" spans="1:19" ht="66">
      <c r="A38" s="104" t="s">
        <v>358</v>
      </c>
      <c r="B38" s="104" t="s">
        <v>325</v>
      </c>
      <c r="C38" s="104" t="s">
        <v>326</v>
      </c>
      <c r="D38" s="104">
        <v>2005</v>
      </c>
      <c r="E38" s="104">
        <v>2006</v>
      </c>
      <c r="F38" s="104">
        <v>2007</v>
      </c>
      <c r="G38" s="104">
        <v>2008</v>
      </c>
      <c r="H38" s="104">
        <v>2009</v>
      </c>
      <c r="I38" s="104">
        <v>2010</v>
      </c>
      <c r="J38" s="104">
        <v>2011</v>
      </c>
      <c r="K38" s="104">
        <v>2012</v>
      </c>
      <c r="L38" s="104">
        <v>2013</v>
      </c>
      <c r="M38" s="104">
        <v>2014</v>
      </c>
      <c r="N38" s="104">
        <v>2015</v>
      </c>
      <c r="O38" s="104">
        <v>2016</v>
      </c>
      <c r="P38" s="104">
        <v>2017</v>
      </c>
      <c r="Q38" s="104">
        <v>2018</v>
      </c>
      <c r="R38" s="104">
        <v>2019</v>
      </c>
      <c r="S38" s="104" t="s">
        <v>327</v>
      </c>
    </row>
    <row r="39" spans="1:19" ht="15">
      <c r="A39" s="73"/>
      <c r="B39" s="74" t="s">
        <v>328</v>
      </c>
      <c r="C39" s="112" t="s">
        <v>329</v>
      </c>
      <c r="D39" s="75">
        <v>4856.136524717363</v>
      </c>
      <c r="E39" s="75">
        <v>4883.9813442398245</v>
      </c>
      <c r="F39" s="75">
        <v>5266.847612673676</v>
      </c>
      <c r="G39" s="75">
        <v>5106.7399004195195</v>
      </c>
      <c r="H39" s="75">
        <v>4981.438212568441</v>
      </c>
      <c r="I39" s="75">
        <v>5049.658020398472</v>
      </c>
      <c r="J39" s="75">
        <v>5106.7399004195195</v>
      </c>
      <c r="K39" s="75">
        <v>5368.481203930662</v>
      </c>
      <c r="L39" s="75">
        <v>5733.248339674913</v>
      </c>
      <c r="M39" s="75">
        <v>5756.916436269005</v>
      </c>
      <c r="N39" s="355">
        <v>6153.06232861666</v>
      </c>
      <c r="O39" s="355">
        <v>6362.50322993922</v>
      </c>
      <c r="P39" s="355">
        <v>6567.335261122642</v>
      </c>
      <c r="Q39" s="355">
        <v>6677.5499606925805</v>
      </c>
      <c r="R39" s="355">
        <v>6897.452257135109</v>
      </c>
      <c r="S39" s="356">
        <v>7023.907031855074</v>
      </c>
    </row>
    <row r="40" spans="1:19" ht="15">
      <c r="A40" s="76"/>
      <c r="B40" s="77" t="s">
        <v>330</v>
      </c>
      <c r="C40" s="105" t="s">
        <v>331</v>
      </c>
      <c r="D40" s="78">
        <v>2628.168153413493</v>
      </c>
      <c r="E40" s="78">
        <v>2708.128433501334</v>
      </c>
      <c r="F40" s="78">
        <v>2114.7389865336754</v>
      </c>
      <c r="G40" s="78">
        <v>2434.580106885037</v>
      </c>
      <c r="H40" s="78">
        <v>2451.4138500614245</v>
      </c>
      <c r="I40" s="78">
        <v>2001.1112200930597</v>
      </c>
      <c r="J40" s="78">
        <v>2158.927562371692</v>
      </c>
      <c r="K40" s="78">
        <v>2628.1681534134927</v>
      </c>
      <c r="L40" s="78">
        <v>2756.525445133447</v>
      </c>
      <c r="M40" s="78">
        <v>2785.984495692125</v>
      </c>
      <c r="N40" s="357">
        <v>2430.0514517960805</v>
      </c>
      <c r="O40" s="357">
        <v>2593.121221297406</v>
      </c>
      <c r="P40" s="357">
        <v>2186.5367267589627</v>
      </c>
      <c r="Q40" s="357">
        <v>2200.335305030559</v>
      </c>
      <c r="R40" s="357">
        <v>2187.8527619593683</v>
      </c>
      <c r="S40" s="358">
        <v>2610.7071712327756</v>
      </c>
    </row>
    <row r="41" spans="1:19" ht="15">
      <c r="A41" s="79"/>
      <c r="B41" s="80" t="s">
        <v>332</v>
      </c>
      <c r="C41" s="113" t="s">
        <v>333</v>
      </c>
      <c r="D41" s="81">
        <v>15897.905503041073</v>
      </c>
      <c r="E41" s="81">
        <v>16638.758393149783</v>
      </c>
      <c r="F41" s="81">
        <v>18145.648974164105</v>
      </c>
      <c r="G41" s="81">
        <v>17404.796084055393</v>
      </c>
      <c r="H41" s="81">
        <v>16317.652182989348</v>
      </c>
      <c r="I41" s="81">
        <v>17465.65935264789</v>
      </c>
      <c r="J41" s="81">
        <v>19098.473937646697</v>
      </c>
      <c r="K41" s="81">
        <v>19386.000413411268</v>
      </c>
      <c r="L41" s="81">
        <v>19100.572671046437</v>
      </c>
      <c r="M41" s="81">
        <v>19646.2433549792</v>
      </c>
      <c r="N41" s="359">
        <v>19852.649523508673</v>
      </c>
      <c r="O41" s="359">
        <v>20435.038701652105</v>
      </c>
      <c r="P41" s="359">
        <v>19966.801305303514</v>
      </c>
      <c r="Q41" s="359">
        <v>20196.507781624732</v>
      </c>
      <c r="R41" s="359">
        <v>20460.327130068847</v>
      </c>
      <c r="S41" s="360">
        <v>18103.12090643347</v>
      </c>
    </row>
    <row r="42" spans="1:19" ht="43.95" customHeight="1">
      <c r="A42" s="76"/>
      <c r="B42" s="77" t="s">
        <v>334</v>
      </c>
      <c r="C42" s="105" t="s">
        <v>335</v>
      </c>
      <c r="D42" s="78">
        <v>4025.221331634296</v>
      </c>
      <c r="E42" s="78">
        <v>4212.894836466182</v>
      </c>
      <c r="F42" s="78">
        <v>4576.230741820713</v>
      </c>
      <c r="G42" s="78">
        <v>4552.208533202232</v>
      </c>
      <c r="H42" s="78">
        <v>4522.180772429129</v>
      </c>
      <c r="I42" s="78">
        <v>4711.35566529967</v>
      </c>
      <c r="J42" s="78">
        <v>5002.6249447987575</v>
      </c>
      <c r="K42" s="78">
        <v>5160.270688857542</v>
      </c>
      <c r="L42" s="78">
        <v>5062.680466344961</v>
      </c>
      <c r="M42" s="78">
        <v>4921.549990711383</v>
      </c>
      <c r="N42" s="357">
        <v>4920.493276446913</v>
      </c>
      <c r="O42" s="357">
        <v>4960.23149465399</v>
      </c>
      <c r="P42" s="357">
        <v>5129.564290565169</v>
      </c>
      <c r="Q42" s="357">
        <v>5288.699008380693</v>
      </c>
      <c r="R42" s="357">
        <v>5371.19514554807</v>
      </c>
      <c r="S42" s="358">
        <v>5228.01172101537</v>
      </c>
    </row>
    <row r="43" spans="1:19" ht="15">
      <c r="A43" s="79"/>
      <c r="B43" s="80" t="s">
        <v>336</v>
      </c>
      <c r="C43" s="113" t="s">
        <v>11</v>
      </c>
      <c r="D43" s="81">
        <v>3764.4112478190063</v>
      </c>
      <c r="E43" s="81">
        <v>4412.783194146158</v>
      </c>
      <c r="F43" s="81">
        <v>4340.238081270392</v>
      </c>
      <c r="G43" s="81">
        <v>4702.963645649219</v>
      </c>
      <c r="H43" s="81">
        <v>4815.181867128918</v>
      </c>
      <c r="I43" s="81">
        <v>4352.706772545915</v>
      </c>
      <c r="J43" s="81">
        <v>5020.348514480692</v>
      </c>
      <c r="K43" s="81">
        <v>4921.7325016651985</v>
      </c>
      <c r="L43" s="81">
        <v>5748.066678015713</v>
      </c>
      <c r="M43" s="81">
        <v>7379.198200331747</v>
      </c>
      <c r="N43" s="359">
        <v>8573.386269771974</v>
      </c>
      <c r="O43" s="359">
        <v>9041.300928348768</v>
      </c>
      <c r="P43" s="359">
        <v>9676.77922913284</v>
      </c>
      <c r="Q43" s="359">
        <v>10345.762322145165</v>
      </c>
      <c r="R43" s="359">
        <v>10188.887812802112</v>
      </c>
      <c r="S43" s="360">
        <v>7212.134178193824</v>
      </c>
    </row>
    <row r="44" spans="1:19" ht="26.4">
      <c r="A44" s="76"/>
      <c r="B44" s="77" t="s">
        <v>337</v>
      </c>
      <c r="C44" s="105" t="s">
        <v>338</v>
      </c>
      <c r="D44" s="78">
        <v>11398.07177325355</v>
      </c>
      <c r="E44" s="78">
        <v>12484.316673623889</v>
      </c>
      <c r="F44" s="78">
        <v>14027.408714061476</v>
      </c>
      <c r="G44" s="78">
        <v>14350.638576682573</v>
      </c>
      <c r="H44" s="78">
        <v>14215.344318783571</v>
      </c>
      <c r="I44" s="78">
        <v>15087.599595565185</v>
      </c>
      <c r="J44" s="78">
        <v>16211.402650512606</v>
      </c>
      <c r="K44" s="78">
        <v>16660.223043788257</v>
      </c>
      <c r="L44" s="78">
        <v>17259.794381858283</v>
      </c>
      <c r="M44" s="78">
        <v>18197.853928412635</v>
      </c>
      <c r="N44" s="357">
        <v>18733.951378250913</v>
      </c>
      <c r="O44" s="357">
        <v>19466.336991891243</v>
      </c>
      <c r="P44" s="357">
        <v>19714.44504378715</v>
      </c>
      <c r="Q44" s="357">
        <v>20217.535150336647</v>
      </c>
      <c r="R44" s="357">
        <v>21038.06745434805</v>
      </c>
      <c r="S44" s="358">
        <v>18441.0393789555</v>
      </c>
    </row>
    <row r="45" spans="1:19" ht="15">
      <c r="A45" s="79"/>
      <c r="B45" s="80" t="s">
        <v>339</v>
      </c>
      <c r="C45" s="113" t="s">
        <v>340</v>
      </c>
      <c r="D45" s="81">
        <v>1780.4744124910803</v>
      </c>
      <c r="E45" s="81">
        <v>2032.5887479836365</v>
      </c>
      <c r="F45" s="81">
        <v>2314.541814599216</v>
      </c>
      <c r="G45" s="81">
        <v>2504.555983981725</v>
      </c>
      <c r="H45" s="81">
        <v>2489.1933281320685</v>
      </c>
      <c r="I45" s="81">
        <v>2727.3594122688733</v>
      </c>
      <c r="J45" s="81">
        <v>2915.4322124957266</v>
      </c>
      <c r="K45" s="81">
        <v>3023.6960500634614</v>
      </c>
      <c r="L45" s="81">
        <v>3117.1267742108876</v>
      </c>
      <c r="M45" s="81">
        <v>3277.3779163790905</v>
      </c>
      <c r="N45" s="359">
        <v>3382.924851687842</v>
      </c>
      <c r="O45" s="359">
        <v>3405.798656316123</v>
      </c>
      <c r="P45" s="359">
        <v>3378.945248328479</v>
      </c>
      <c r="Q45" s="359">
        <v>3582.195171146555</v>
      </c>
      <c r="R45" s="359">
        <v>3618.77869536011</v>
      </c>
      <c r="S45" s="360">
        <v>3613.8965676075245</v>
      </c>
    </row>
    <row r="46" spans="1:19" ht="15">
      <c r="A46" s="76"/>
      <c r="B46" s="77" t="s">
        <v>341</v>
      </c>
      <c r="C46" s="105" t="s">
        <v>16</v>
      </c>
      <c r="D46" s="78">
        <v>2481.1989079092878</v>
      </c>
      <c r="E46" s="78">
        <v>2755.2491092286396</v>
      </c>
      <c r="F46" s="78">
        <v>3029.299310547991</v>
      </c>
      <c r="G46" s="78">
        <v>3319.325532572058</v>
      </c>
      <c r="H46" s="78">
        <v>3252.963600414009</v>
      </c>
      <c r="I46" s="78">
        <v>3479.085739619214</v>
      </c>
      <c r="J46" s="78">
        <v>3960.824210099868</v>
      </c>
      <c r="K46" s="78">
        <v>4311.067740934017</v>
      </c>
      <c r="L46" s="78">
        <v>4640.419552385077</v>
      </c>
      <c r="M46" s="78">
        <v>5065.62748806443</v>
      </c>
      <c r="N46" s="357">
        <v>5517.180840789355</v>
      </c>
      <c r="O46" s="357">
        <v>5686.829723372999</v>
      </c>
      <c r="P46" s="357">
        <v>5991.518059757744</v>
      </c>
      <c r="Q46" s="357">
        <v>6236.578043359972</v>
      </c>
      <c r="R46" s="357">
        <v>6659.74940414373</v>
      </c>
      <c r="S46" s="358">
        <v>6827.726478053178</v>
      </c>
    </row>
    <row r="47" spans="1:19" ht="15">
      <c r="A47" s="79"/>
      <c r="B47" s="80" t="s">
        <v>342</v>
      </c>
      <c r="C47" s="113" t="s">
        <v>17</v>
      </c>
      <c r="D47" s="81">
        <v>7236.952481237735</v>
      </c>
      <c r="E47" s="81">
        <v>7493.741972300593</v>
      </c>
      <c r="F47" s="81">
        <v>7755.736655749863</v>
      </c>
      <c r="G47" s="81">
        <v>8024.671595714344</v>
      </c>
      <c r="H47" s="81">
        <v>8293.606535678826</v>
      </c>
      <c r="I47" s="81">
        <v>8552.131090870487</v>
      </c>
      <c r="J47" s="81">
        <v>8763.808914584464</v>
      </c>
      <c r="K47" s="81">
        <v>9041.41917519296</v>
      </c>
      <c r="L47" s="81">
        <v>9312.089179286244</v>
      </c>
      <c r="M47" s="81">
        <v>9601.844888796362</v>
      </c>
      <c r="N47" s="359">
        <v>9932.802853426572</v>
      </c>
      <c r="O47" s="359">
        <v>10295.769959993959</v>
      </c>
      <c r="P47" s="359">
        <v>10578.356428752151</v>
      </c>
      <c r="Q47" s="359">
        <v>11097.039185516975</v>
      </c>
      <c r="R47" s="359">
        <v>11612.688096244521</v>
      </c>
      <c r="S47" s="360">
        <v>11790.162263832222</v>
      </c>
    </row>
    <row r="48" spans="1:19" ht="27.6" customHeight="1">
      <c r="A48" s="76"/>
      <c r="B48" s="77" t="s">
        <v>343</v>
      </c>
      <c r="C48" s="105" t="s">
        <v>344</v>
      </c>
      <c r="D48" s="78">
        <v>6037.1211521696</v>
      </c>
      <c r="E48" s="78">
        <v>6638.428039835895</v>
      </c>
      <c r="F48" s="78">
        <v>7074.80503831372</v>
      </c>
      <c r="G48" s="78">
        <v>7315.327793380237</v>
      </c>
      <c r="H48" s="78">
        <v>7414.972934764938</v>
      </c>
      <c r="I48" s="78">
        <v>7772.321028006621</v>
      </c>
      <c r="J48" s="78">
        <v>8725.82194987746</v>
      </c>
      <c r="K48" s="78">
        <v>9119.248456379124</v>
      </c>
      <c r="L48" s="78">
        <v>9423.337939570363</v>
      </c>
      <c r="M48" s="78">
        <v>10160.368381881337</v>
      </c>
      <c r="N48" s="357">
        <v>10374.548477555927</v>
      </c>
      <c r="O48" s="357">
        <v>10335.68728004795</v>
      </c>
      <c r="P48" s="357">
        <v>10651.841549997253</v>
      </c>
      <c r="Q48" s="357">
        <v>11079.518612117246</v>
      </c>
      <c r="R48" s="357">
        <v>11564.039358616921</v>
      </c>
      <c r="S48" s="358">
        <v>11088.346280047857</v>
      </c>
    </row>
    <row r="49" spans="1:19" ht="26.4">
      <c r="A49" s="79"/>
      <c r="B49" s="80" t="s">
        <v>345</v>
      </c>
      <c r="C49" s="113" t="s">
        <v>346</v>
      </c>
      <c r="D49" s="81">
        <v>8055.058357287216</v>
      </c>
      <c r="E49" s="81">
        <v>8367.572745542782</v>
      </c>
      <c r="F49" s="81">
        <v>8806.655461041853</v>
      </c>
      <c r="G49" s="81">
        <v>8769.153734451185</v>
      </c>
      <c r="H49" s="81">
        <v>9336.367349135036</v>
      </c>
      <c r="I49" s="81">
        <v>9641.068877684213</v>
      </c>
      <c r="J49" s="81">
        <v>9875.454668875887</v>
      </c>
      <c r="K49" s="81">
        <v>10416.104560558017</v>
      </c>
      <c r="L49" s="81">
        <v>11047.38362483426</v>
      </c>
      <c r="M49" s="81">
        <v>11719.289559583727</v>
      </c>
      <c r="N49" s="359">
        <v>12532.151501840759</v>
      </c>
      <c r="O49" s="359">
        <v>13001.945259808705</v>
      </c>
      <c r="P49" s="359">
        <v>13491.656776350132</v>
      </c>
      <c r="Q49" s="359">
        <v>14161.509251665897</v>
      </c>
      <c r="R49" s="359">
        <v>14975.310685405777</v>
      </c>
      <c r="S49" s="360">
        <v>14990.174607506377</v>
      </c>
    </row>
    <row r="50" spans="1:19" ht="39.6">
      <c r="A50" s="76"/>
      <c r="B50" s="77" t="s">
        <v>347</v>
      </c>
      <c r="C50" s="105" t="s">
        <v>348</v>
      </c>
      <c r="D50" s="78">
        <v>1644.7726057534817</v>
      </c>
      <c r="E50" s="78">
        <v>1759.0953653462127</v>
      </c>
      <c r="F50" s="78">
        <v>1888.1694487573604</v>
      </c>
      <c r="G50" s="78">
        <v>1937.3405281520836</v>
      </c>
      <c r="H50" s="78">
        <v>1934.8819741823474</v>
      </c>
      <c r="I50" s="78">
        <v>1954.5504059402367</v>
      </c>
      <c r="J50" s="78">
        <v>2091.000151260593</v>
      </c>
      <c r="K50" s="78">
        <v>2158.6103854283374</v>
      </c>
      <c r="L50" s="78">
        <v>2293.8308537638254</v>
      </c>
      <c r="M50" s="78">
        <v>2360.211810946701</v>
      </c>
      <c r="N50" s="357">
        <v>2500.073088136868</v>
      </c>
      <c r="O50" s="357">
        <v>2836.0590348763085</v>
      </c>
      <c r="P50" s="357">
        <v>2898.4052495337237</v>
      </c>
      <c r="Q50" s="357">
        <v>2979.508224440612</v>
      </c>
      <c r="R50" s="357">
        <v>3372.621912674717</v>
      </c>
      <c r="S50" s="358">
        <v>2982.002529253931</v>
      </c>
    </row>
    <row r="51" spans="1:19" ht="15">
      <c r="A51" s="79" t="s">
        <v>349</v>
      </c>
      <c r="B51" s="79"/>
      <c r="C51" s="82" t="s">
        <v>350</v>
      </c>
      <c r="D51" s="83">
        <v>67775.04425045417</v>
      </c>
      <c r="E51" s="83">
        <v>72500.47399434612</v>
      </c>
      <c r="F51" s="83">
        <v>77258.8171792403</v>
      </c>
      <c r="G51" s="83">
        <v>78683.49898262264</v>
      </c>
      <c r="H51" s="83">
        <v>78586.32596633033</v>
      </c>
      <c r="I51" s="83">
        <v>80774.28613962159</v>
      </c>
      <c r="J51" s="83">
        <v>86864.84003174897</v>
      </c>
      <c r="K51" s="83">
        <v>90185.96295954565</v>
      </c>
      <c r="L51" s="83">
        <v>94314.24884525425</v>
      </c>
      <c r="M51" s="83">
        <v>100804.46594955161</v>
      </c>
      <c r="N51" s="84">
        <v>104903.27584182855</v>
      </c>
      <c r="O51" s="84">
        <v>108420.6224821988</v>
      </c>
      <c r="P51" s="84">
        <v>110228.61784193014</v>
      </c>
      <c r="Q51" s="84">
        <v>114055.84117985076</v>
      </c>
      <c r="R51" s="84">
        <v>118006.42339772888</v>
      </c>
      <c r="S51" s="85">
        <v>110354.15631211213</v>
      </c>
    </row>
    <row r="52" spans="1:19" ht="15">
      <c r="A52" s="86" t="s">
        <v>351</v>
      </c>
      <c r="B52" s="87"/>
      <c r="C52" s="88" t="s">
        <v>352</v>
      </c>
      <c r="D52" s="89">
        <v>6142.980321368753</v>
      </c>
      <c r="E52" s="89">
        <v>6712.468616592008</v>
      </c>
      <c r="F52" s="89">
        <v>7491.76838900278</v>
      </c>
      <c r="G52" s="89">
        <v>7502.258962862155</v>
      </c>
      <c r="H52" s="89">
        <v>7037.6764062326565</v>
      </c>
      <c r="I52" s="89">
        <v>7707.574479824223</v>
      </c>
      <c r="J52" s="89">
        <v>8909.49451342699</v>
      </c>
      <c r="K52" s="89">
        <v>9471.489541607834</v>
      </c>
      <c r="L52" s="89">
        <v>9711.274086964993</v>
      </c>
      <c r="M52" s="89">
        <v>10331.716598076646</v>
      </c>
      <c r="N52" s="89">
        <v>10542.981141487051</v>
      </c>
      <c r="O52" s="89">
        <v>10625.7616327879</v>
      </c>
      <c r="P52" s="89">
        <v>10741.99362990648</v>
      </c>
      <c r="Q52" s="89">
        <v>11114.375749816085</v>
      </c>
      <c r="R52" s="89">
        <v>11660.296372050496</v>
      </c>
      <c r="S52" s="90">
        <v>10940.068145041874</v>
      </c>
    </row>
    <row r="53" spans="1:19" ht="15">
      <c r="A53" s="91" t="s">
        <v>349</v>
      </c>
      <c r="B53" s="92"/>
      <c r="C53" s="93" t="s">
        <v>353</v>
      </c>
      <c r="D53" s="94">
        <v>73922.53278607492</v>
      </c>
      <c r="E53" s="94">
        <v>79223.68184629046</v>
      </c>
      <c r="F53" s="94">
        <v>84784.03289295542</v>
      </c>
      <c r="G53" s="94">
        <v>86215.88964942603</v>
      </c>
      <c r="H53" s="94">
        <v>85660.0106905345</v>
      </c>
      <c r="I53" s="94">
        <v>88492.49504848177</v>
      </c>
      <c r="J53" s="94">
        <v>95753.27358456491</v>
      </c>
      <c r="K53" s="94">
        <v>99628.81171930865</v>
      </c>
      <c r="L53" s="94">
        <v>104011.82362270335</v>
      </c>
      <c r="M53" s="94">
        <v>111128.94804581454</v>
      </c>
      <c r="N53" s="95">
        <v>115446.2569833156</v>
      </c>
      <c r="O53" s="95">
        <v>119046.3841149867</v>
      </c>
      <c r="P53" s="95">
        <v>120973.26658047568</v>
      </c>
      <c r="Q53" s="95">
        <v>125172.9567513896</v>
      </c>
      <c r="R53" s="95">
        <v>129671.98068228063</v>
      </c>
      <c r="S53" s="96">
        <v>121299.88781740036</v>
      </c>
    </row>
    <row r="54" spans="1:19" ht="1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108"/>
      <c r="O54" s="108"/>
      <c r="P54" s="108"/>
      <c r="Q54" s="108"/>
      <c r="R54" s="108"/>
      <c r="S54" s="108"/>
    </row>
    <row r="55" spans="1:19" ht="15">
      <c r="A55" s="487" t="s">
        <v>354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91"/>
    </row>
    <row r="56" spans="1:19" ht="15">
      <c r="A56" s="489" t="s">
        <v>355</v>
      </c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2"/>
    </row>
    <row r="57" spans="1:19" ht="15">
      <c r="A57" s="472" t="s">
        <v>356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4"/>
    </row>
  </sheetData>
  <mergeCells count="12">
    <mergeCell ref="A1:F1"/>
    <mergeCell ref="A31:S32"/>
    <mergeCell ref="A33:S36"/>
    <mergeCell ref="A55:S55"/>
    <mergeCell ref="A56:S56"/>
    <mergeCell ref="A57:S57"/>
    <mergeCell ref="A29:R29"/>
    <mergeCell ref="A2:S3"/>
    <mergeCell ref="A4:S7"/>
    <mergeCell ref="A26:R26"/>
    <mergeCell ref="A27:R27"/>
    <mergeCell ref="A28:R2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9"/>
  <sheetViews>
    <sheetView tabSelected="1" workbookViewId="0" topLeftCell="A1">
      <selection activeCell="A1" sqref="A1:W1"/>
    </sheetView>
  </sheetViews>
  <sheetFormatPr defaultColWidth="11.421875" defaultRowHeight="15"/>
  <sheetData>
    <row r="1" spans="1:23" ht="15">
      <c r="A1" s="494" t="s">
        <v>519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23" ht="15">
      <c r="A2" s="493" t="s">
        <v>473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</row>
    <row r="3" spans="1:23" ht="15">
      <c r="A3" s="361" t="s">
        <v>461</v>
      </c>
      <c r="B3" s="361" t="s">
        <v>462</v>
      </c>
      <c r="C3" s="368">
        <v>2015</v>
      </c>
      <c r="D3" s="368">
        <v>2016</v>
      </c>
      <c r="E3" s="368">
        <v>2017</v>
      </c>
      <c r="F3" s="368">
        <v>2018</v>
      </c>
      <c r="G3" s="368">
        <v>2019</v>
      </c>
      <c r="H3" s="368">
        <v>2020</v>
      </c>
      <c r="I3" s="368">
        <v>2021</v>
      </c>
      <c r="J3" s="368">
        <v>2022</v>
      </c>
      <c r="K3" s="368">
        <v>2023</v>
      </c>
      <c r="L3" s="368">
        <v>2024</v>
      </c>
      <c r="M3" s="368">
        <v>2025</v>
      </c>
      <c r="N3" s="368">
        <v>2026</v>
      </c>
      <c r="O3" s="368">
        <v>2027</v>
      </c>
      <c r="P3" s="368">
        <v>2028</v>
      </c>
      <c r="Q3" s="368">
        <v>2029</v>
      </c>
      <c r="R3" s="368">
        <v>2030</v>
      </c>
      <c r="S3" s="368">
        <v>2031</v>
      </c>
      <c r="T3" s="368">
        <v>2032</v>
      </c>
      <c r="U3" s="368">
        <v>2033</v>
      </c>
      <c r="V3" s="368">
        <v>2034</v>
      </c>
      <c r="W3" s="368">
        <v>2035</v>
      </c>
    </row>
    <row r="4" spans="1:23" ht="15">
      <c r="A4" s="362" t="s">
        <v>192</v>
      </c>
      <c r="B4" t="s">
        <v>25</v>
      </c>
      <c r="C4" s="363">
        <v>2320791</v>
      </c>
      <c r="D4" s="363">
        <v>2351077</v>
      </c>
      <c r="E4" s="363">
        <v>2385018</v>
      </c>
      <c r="F4" s="363">
        <v>2427129</v>
      </c>
      <c r="G4" s="363">
        <v>2483545</v>
      </c>
      <c r="H4" s="363">
        <v>2519592</v>
      </c>
      <c r="I4" s="363">
        <v>2549008</v>
      </c>
      <c r="J4" s="363">
        <v>2572350</v>
      </c>
      <c r="K4" s="363">
        <v>2595300</v>
      </c>
      <c r="L4" s="363">
        <v>2616335</v>
      </c>
      <c r="M4" s="363">
        <v>2634570</v>
      </c>
      <c r="N4" s="363">
        <v>2650662</v>
      </c>
      <c r="O4" s="363">
        <v>2665474</v>
      </c>
      <c r="P4" s="363">
        <v>2679376</v>
      </c>
      <c r="Q4" s="363">
        <v>2692600</v>
      </c>
      <c r="R4" s="363">
        <v>2705382</v>
      </c>
      <c r="S4" s="363">
        <v>2717720</v>
      </c>
      <c r="T4" s="363">
        <v>2729504</v>
      </c>
      <c r="U4" s="363">
        <v>2740613</v>
      </c>
      <c r="V4" s="363">
        <v>2751052</v>
      </c>
      <c r="W4" s="363">
        <v>2760854</v>
      </c>
    </row>
    <row r="5" spans="1:23" ht="15">
      <c r="A5" s="362" t="s">
        <v>260</v>
      </c>
      <c r="B5" t="s">
        <v>119</v>
      </c>
      <c r="C5" s="363">
        <v>20718</v>
      </c>
      <c r="D5" s="363">
        <v>20534</v>
      </c>
      <c r="E5" s="363">
        <v>20437</v>
      </c>
      <c r="F5" s="363">
        <v>20367</v>
      </c>
      <c r="G5" s="363">
        <v>20258</v>
      </c>
      <c r="H5" s="363">
        <v>20823</v>
      </c>
      <c r="I5" s="363">
        <v>20924</v>
      </c>
      <c r="J5" s="363">
        <v>21109</v>
      </c>
      <c r="K5" s="363">
        <v>21297</v>
      </c>
      <c r="L5" s="363">
        <v>21468</v>
      </c>
      <c r="M5" s="363">
        <v>21622</v>
      </c>
      <c r="N5" s="363">
        <v>21751</v>
      </c>
      <c r="O5" s="363">
        <v>21877</v>
      </c>
      <c r="P5" s="363">
        <v>21975</v>
      </c>
      <c r="Q5" s="363">
        <v>22094</v>
      </c>
      <c r="R5" s="363">
        <v>22202</v>
      </c>
      <c r="S5" s="363">
        <v>22295</v>
      </c>
      <c r="T5" s="363">
        <v>22402</v>
      </c>
      <c r="U5" s="363">
        <v>22491</v>
      </c>
      <c r="V5" s="363">
        <v>22584</v>
      </c>
      <c r="W5" s="363">
        <v>22665</v>
      </c>
    </row>
    <row r="6" spans="1:23" ht="15">
      <c r="A6" s="362" t="s">
        <v>241</v>
      </c>
      <c r="B6" t="s">
        <v>96</v>
      </c>
      <c r="C6" s="363">
        <v>2630</v>
      </c>
      <c r="D6" s="363">
        <v>2629</v>
      </c>
      <c r="E6" s="363">
        <v>2652</v>
      </c>
      <c r="F6" s="363">
        <v>2695</v>
      </c>
      <c r="G6" s="363">
        <v>2710</v>
      </c>
      <c r="H6" s="363">
        <v>2775</v>
      </c>
      <c r="I6" s="363">
        <v>2777</v>
      </c>
      <c r="J6" s="363">
        <v>2804</v>
      </c>
      <c r="K6" s="363">
        <v>2841</v>
      </c>
      <c r="L6" s="363">
        <v>2855</v>
      </c>
      <c r="M6" s="363">
        <v>2872</v>
      </c>
      <c r="N6" s="363">
        <v>2903</v>
      </c>
      <c r="O6" s="363">
        <v>2919</v>
      </c>
      <c r="P6" s="363">
        <v>2936</v>
      </c>
      <c r="Q6" s="363">
        <v>2951</v>
      </c>
      <c r="R6" s="363">
        <v>2967</v>
      </c>
      <c r="S6" s="363">
        <v>2983</v>
      </c>
      <c r="T6" s="363">
        <v>2989</v>
      </c>
      <c r="U6" s="363">
        <v>3008</v>
      </c>
      <c r="V6" s="363">
        <v>3009</v>
      </c>
      <c r="W6" s="363">
        <v>3021</v>
      </c>
    </row>
    <row r="7" spans="1:23" ht="15">
      <c r="A7" s="362" t="s">
        <v>261</v>
      </c>
      <c r="B7" t="s">
        <v>121</v>
      </c>
      <c r="C7" s="363">
        <v>4680</v>
      </c>
      <c r="D7" s="363">
        <v>4620</v>
      </c>
      <c r="E7" s="363">
        <v>4600</v>
      </c>
      <c r="F7" s="363">
        <v>4657</v>
      </c>
      <c r="G7" s="363">
        <v>4669</v>
      </c>
      <c r="H7" s="363">
        <v>4790</v>
      </c>
      <c r="I7" s="363">
        <v>4845</v>
      </c>
      <c r="J7" s="363">
        <v>4874</v>
      </c>
      <c r="K7" s="363">
        <v>4912</v>
      </c>
      <c r="L7" s="363">
        <v>4955</v>
      </c>
      <c r="M7" s="363">
        <v>4989</v>
      </c>
      <c r="N7" s="363">
        <v>5015</v>
      </c>
      <c r="O7" s="363">
        <v>5047</v>
      </c>
      <c r="P7" s="363">
        <v>5074</v>
      </c>
      <c r="Q7" s="363">
        <v>5098</v>
      </c>
      <c r="R7" s="363">
        <v>5110</v>
      </c>
      <c r="S7" s="363">
        <v>5136</v>
      </c>
      <c r="T7" s="363">
        <v>5182</v>
      </c>
      <c r="U7" s="363">
        <v>5186</v>
      </c>
      <c r="V7" s="363">
        <v>5218</v>
      </c>
      <c r="W7" s="363">
        <v>5240</v>
      </c>
    </row>
    <row r="8" spans="1:23" ht="15">
      <c r="A8" s="362" t="s">
        <v>283</v>
      </c>
      <c r="B8" t="s">
        <v>148</v>
      </c>
      <c r="C8" s="363">
        <v>29136</v>
      </c>
      <c r="D8" s="363">
        <v>29394</v>
      </c>
      <c r="E8" s="363">
        <v>29663</v>
      </c>
      <c r="F8" s="363">
        <v>30227</v>
      </c>
      <c r="G8" s="363">
        <v>30777</v>
      </c>
      <c r="H8" s="363">
        <v>31262</v>
      </c>
      <c r="I8" s="363">
        <v>31548</v>
      </c>
      <c r="J8" s="363">
        <v>31851</v>
      </c>
      <c r="K8" s="363">
        <v>32142</v>
      </c>
      <c r="L8" s="363">
        <v>32412</v>
      </c>
      <c r="M8" s="363">
        <v>32628</v>
      </c>
      <c r="N8" s="363">
        <v>32821</v>
      </c>
      <c r="O8" s="363">
        <v>33006</v>
      </c>
      <c r="P8" s="363">
        <v>33176</v>
      </c>
      <c r="Q8" s="363">
        <v>33352</v>
      </c>
      <c r="R8" s="363">
        <v>33499</v>
      </c>
      <c r="S8" s="363">
        <v>33661</v>
      </c>
      <c r="T8" s="363">
        <v>33781</v>
      </c>
      <c r="U8" s="363">
        <v>33946</v>
      </c>
      <c r="V8" s="363">
        <v>34064</v>
      </c>
      <c r="W8" s="363">
        <v>34193</v>
      </c>
    </row>
    <row r="9" spans="1:23" ht="15">
      <c r="A9" s="362" t="s">
        <v>214</v>
      </c>
      <c r="B9" t="s">
        <v>59</v>
      </c>
      <c r="C9" s="363">
        <v>24951</v>
      </c>
      <c r="D9" s="363">
        <v>25194</v>
      </c>
      <c r="E9" s="363">
        <v>25518</v>
      </c>
      <c r="F9" s="363">
        <v>25962</v>
      </c>
      <c r="G9" s="363">
        <v>26552</v>
      </c>
      <c r="H9" s="363">
        <v>26876</v>
      </c>
      <c r="I9" s="363">
        <v>27155</v>
      </c>
      <c r="J9" s="363">
        <v>27398</v>
      </c>
      <c r="K9" s="363">
        <v>27637</v>
      </c>
      <c r="L9" s="363">
        <v>27846</v>
      </c>
      <c r="M9" s="363">
        <v>28059</v>
      </c>
      <c r="N9" s="363">
        <v>28227</v>
      </c>
      <c r="O9" s="363">
        <v>28372</v>
      </c>
      <c r="P9" s="363">
        <v>28537</v>
      </c>
      <c r="Q9" s="363">
        <v>28660</v>
      </c>
      <c r="R9" s="363">
        <v>28815</v>
      </c>
      <c r="S9" s="363">
        <v>28936</v>
      </c>
      <c r="T9" s="363">
        <v>29055</v>
      </c>
      <c r="U9" s="363">
        <v>29162</v>
      </c>
      <c r="V9" s="363">
        <v>29284</v>
      </c>
      <c r="W9" s="363">
        <v>29377</v>
      </c>
    </row>
    <row r="10" spans="1:23" ht="15">
      <c r="A10" s="362" t="s">
        <v>284</v>
      </c>
      <c r="B10" t="s">
        <v>150</v>
      </c>
      <c r="C10" s="363">
        <v>42505</v>
      </c>
      <c r="D10" s="363">
        <v>42683</v>
      </c>
      <c r="E10" s="363">
        <v>42817</v>
      </c>
      <c r="F10" s="363">
        <v>43269</v>
      </c>
      <c r="G10" s="363">
        <v>43713</v>
      </c>
      <c r="H10" s="363">
        <v>44614</v>
      </c>
      <c r="I10" s="363">
        <v>44983</v>
      </c>
      <c r="J10" s="363">
        <v>45394</v>
      </c>
      <c r="K10" s="363">
        <v>45796</v>
      </c>
      <c r="L10" s="363">
        <v>46183</v>
      </c>
      <c r="M10" s="363">
        <v>46485</v>
      </c>
      <c r="N10" s="363">
        <v>46783</v>
      </c>
      <c r="O10" s="363">
        <v>47053</v>
      </c>
      <c r="P10" s="363">
        <v>47298</v>
      </c>
      <c r="Q10" s="363">
        <v>47538</v>
      </c>
      <c r="R10" s="363">
        <v>47764</v>
      </c>
      <c r="S10" s="363">
        <v>47980</v>
      </c>
      <c r="T10" s="363">
        <v>48201</v>
      </c>
      <c r="U10" s="363">
        <v>48401</v>
      </c>
      <c r="V10" s="363">
        <v>48589</v>
      </c>
      <c r="W10" s="363">
        <v>48778</v>
      </c>
    </row>
    <row r="11" spans="1:23" ht="15">
      <c r="A11" s="362" t="s">
        <v>285</v>
      </c>
      <c r="B11" t="s">
        <v>151</v>
      </c>
      <c r="C11" s="363">
        <v>5796</v>
      </c>
      <c r="D11" s="363">
        <v>5781</v>
      </c>
      <c r="E11" s="363">
        <v>5745</v>
      </c>
      <c r="F11" s="363">
        <v>5756</v>
      </c>
      <c r="G11" s="363">
        <v>5790</v>
      </c>
      <c r="H11" s="363">
        <v>5905</v>
      </c>
      <c r="I11" s="363">
        <v>5963</v>
      </c>
      <c r="J11" s="363">
        <v>6010</v>
      </c>
      <c r="K11" s="363">
        <v>6082</v>
      </c>
      <c r="L11" s="363">
        <v>6109</v>
      </c>
      <c r="M11" s="363">
        <v>6183</v>
      </c>
      <c r="N11" s="363">
        <v>6204</v>
      </c>
      <c r="O11" s="363">
        <v>6245</v>
      </c>
      <c r="P11" s="363">
        <v>6276</v>
      </c>
      <c r="Q11" s="363">
        <v>6304</v>
      </c>
      <c r="R11" s="363">
        <v>6331</v>
      </c>
      <c r="S11" s="363">
        <v>6375</v>
      </c>
      <c r="T11" s="363">
        <v>6412</v>
      </c>
      <c r="U11" s="363">
        <v>6425</v>
      </c>
      <c r="V11" s="363">
        <v>6436</v>
      </c>
      <c r="W11" s="363">
        <v>6464</v>
      </c>
    </row>
    <row r="12" spans="1:23" ht="15">
      <c r="A12" s="362" t="s">
        <v>224</v>
      </c>
      <c r="B12" t="s">
        <v>74</v>
      </c>
      <c r="C12" s="363">
        <v>11538</v>
      </c>
      <c r="D12" s="363">
        <v>11486</v>
      </c>
      <c r="E12" s="363">
        <v>11396</v>
      </c>
      <c r="F12" s="363">
        <v>11437</v>
      </c>
      <c r="G12" s="363">
        <v>11462</v>
      </c>
      <c r="H12" s="363">
        <v>11742</v>
      </c>
      <c r="I12" s="363">
        <v>11783</v>
      </c>
      <c r="J12" s="363">
        <v>11909</v>
      </c>
      <c r="K12" s="363">
        <v>12005</v>
      </c>
      <c r="L12" s="363">
        <v>12121</v>
      </c>
      <c r="M12" s="363">
        <v>12190</v>
      </c>
      <c r="N12" s="363">
        <v>12271</v>
      </c>
      <c r="O12" s="363">
        <v>12344</v>
      </c>
      <c r="P12" s="363">
        <v>12400</v>
      </c>
      <c r="Q12" s="363">
        <v>12463</v>
      </c>
      <c r="R12" s="363">
        <v>12523</v>
      </c>
      <c r="S12" s="363">
        <v>12580</v>
      </c>
      <c r="T12" s="363">
        <v>12623</v>
      </c>
      <c r="U12" s="363">
        <v>12679</v>
      </c>
      <c r="V12" s="363">
        <v>12752</v>
      </c>
      <c r="W12" s="363">
        <v>12795</v>
      </c>
    </row>
    <row r="13" spans="1:23" ht="15">
      <c r="A13" s="362" t="s">
        <v>215</v>
      </c>
      <c r="B13" t="s">
        <v>61</v>
      </c>
      <c r="C13" s="363">
        <v>17534</v>
      </c>
      <c r="D13" s="363">
        <v>17723</v>
      </c>
      <c r="E13" s="363">
        <v>17991</v>
      </c>
      <c r="F13" s="363">
        <v>18321</v>
      </c>
      <c r="G13" s="363">
        <v>18737</v>
      </c>
      <c r="H13" s="363">
        <v>18978</v>
      </c>
      <c r="I13" s="363">
        <v>19192</v>
      </c>
      <c r="J13" s="363">
        <v>19349</v>
      </c>
      <c r="K13" s="363">
        <v>19527</v>
      </c>
      <c r="L13" s="363">
        <v>19675</v>
      </c>
      <c r="M13" s="363">
        <v>19812</v>
      </c>
      <c r="N13" s="363">
        <v>19933</v>
      </c>
      <c r="O13" s="363">
        <v>20033</v>
      </c>
      <c r="P13" s="363">
        <v>20144</v>
      </c>
      <c r="Q13" s="363">
        <v>20241</v>
      </c>
      <c r="R13" s="363">
        <v>20338</v>
      </c>
      <c r="S13" s="363">
        <v>20435</v>
      </c>
      <c r="T13" s="363">
        <v>20525</v>
      </c>
      <c r="U13" s="363">
        <v>20611</v>
      </c>
      <c r="V13" s="363">
        <v>20670</v>
      </c>
      <c r="W13" s="363">
        <v>20750</v>
      </c>
    </row>
    <row r="14" spans="1:23" ht="15">
      <c r="A14" s="362" t="s">
        <v>257</v>
      </c>
      <c r="B14" t="s">
        <v>463</v>
      </c>
      <c r="C14" s="363">
        <v>25252</v>
      </c>
      <c r="D14" s="363">
        <v>25462</v>
      </c>
      <c r="E14" s="363">
        <v>25808</v>
      </c>
      <c r="F14" s="363">
        <v>26164</v>
      </c>
      <c r="G14" s="363">
        <v>26598</v>
      </c>
      <c r="H14" s="363">
        <v>27071</v>
      </c>
      <c r="I14" s="363">
        <v>27327</v>
      </c>
      <c r="J14" s="363">
        <v>27596</v>
      </c>
      <c r="K14" s="363">
        <v>27831</v>
      </c>
      <c r="L14" s="363">
        <v>28049</v>
      </c>
      <c r="M14" s="363">
        <v>28246</v>
      </c>
      <c r="N14" s="363">
        <v>28422</v>
      </c>
      <c r="O14" s="363">
        <v>28588</v>
      </c>
      <c r="P14" s="363">
        <v>28726</v>
      </c>
      <c r="Q14" s="363">
        <v>28863</v>
      </c>
      <c r="R14" s="363">
        <v>29013</v>
      </c>
      <c r="S14" s="363">
        <v>29143</v>
      </c>
      <c r="T14" s="363">
        <v>29259</v>
      </c>
      <c r="U14" s="363">
        <v>29378</v>
      </c>
      <c r="V14" s="363">
        <v>29499</v>
      </c>
      <c r="W14" s="363">
        <v>29593</v>
      </c>
    </row>
    <row r="15" spans="1:23" ht="15">
      <c r="A15" s="362" t="s">
        <v>242</v>
      </c>
      <c r="B15" t="s">
        <v>98</v>
      </c>
      <c r="C15" s="363">
        <v>6976</v>
      </c>
      <c r="D15" s="363">
        <v>6961</v>
      </c>
      <c r="E15" s="363">
        <v>6970</v>
      </c>
      <c r="F15" s="363">
        <v>7010</v>
      </c>
      <c r="G15" s="363">
        <v>7085</v>
      </c>
      <c r="H15" s="363">
        <v>7230</v>
      </c>
      <c r="I15" s="363">
        <v>7281</v>
      </c>
      <c r="J15" s="363">
        <v>7341</v>
      </c>
      <c r="K15" s="363">
        <v>7433</v>
      </c>
      <c r="L15" s="363">
        <v>7483</v>
      </c>
      <c r="M15" s="363">
        <v>7537</v>
      </c>
      <c r="N15" s="363">
        <v>7571</v>
      </c>
      <c r="O15" s="363">
        <v>7612</v>
      </c>
      <c r="P15" s="363">
        <v>7671</v>
      </c>
      <c r="Q15" s="363">
        <v>7704</v>
      </c>
      <c r="R15" s="363">
        <v>7735</v>
      </c>
      <c r="S15" s="363">
        <v>7758</v>
      </c>
      <c r="T15" s="363">
        <v>7799</v>
      </c>
      <c r="U15" s="363">
        <v>7846</v>
      </c>
      <c r="V15" s="363">
        <v>7866</v>
      </c>
      <c r="W15" s="363">
        <v>7909</v>
      </c>
    </row>
    <row r="16" spans="1:23" ht="15">
      <c r="A16" s="362" t="s">
        <v>306</v>
      </c>
      <c r="B16" t="s">
        <v>177</v>
      </c>
      <c r="C16" s="363">
        <v>113243</v>
      </c>
      <c r="D16" s="363">
        <v>115555</v>
      </c>
      <c r="E16" s="363">
        <v>118064</v>
      </c>
      <c r="F16" s="363">
        <v>121003</v>
      </c>
      <c r="G16" s="363">
        <v>124647</v>
      </c>
      <c r="H16" s="363">
        <v>126239</v>
      </c>
      <c r="I16" s="363">
        <v>128054</v>
      </c>
      <c r="J16" s="363">
        <v>129245</v>
      </c>
      <c r="K16" s="363">
        <v>130362</v>
      </c>
      <c r="L16" s="363">
        <v>131422</v>
      </c>
      <c r="M16" s="363">
        <v>132328</v>
      </c>
      <c r="N16" s="363">
        <v>133140</v>
      </c>
      <c r="O16" s="363">
        <v>133885</v>
      </c>
      <c r="P16" s="363">
        <v>134567</v>
      </c>
      <c r="Q16" s="363">
        <v>135228</v>
      </c>
      <c r="R16" s="363">
        <v>135863</v>
      </c>
      <c r="S16" s="363">
        <v>136494</v>
      </c>
      <c r="T16" s="363">
        <v>137070</v>
      </c>
      <c r="U16" s="363">
        <v>137615</v>
      </c>
      <c r="V16" s="363">
        <v>138139</v>
      </c>
      <c r="W16" s="363">
        <v>138614</v>
      </c>
    </row>
    <row r="17" spans="1:23" ht="15">
      <c r="A17" s="362" t="s">
        <v>307</v>
      </c>
      <c r="B17" t="s">
        <v>179</v>
      </c>
      <c r="C17" s="363">
        <v>28917</v>
      </c>
      <c r="D17" s="363">
        <v>28981</v>
      </c>
      <c r="E17" s="363">
        <v>29045</v>
      </c>
      <c r="F17" s="363">
        <v>29295</v>
      </c>
      <c r="G17" s="363">
        <v>29942</v>
      </c>
      <c r="H17" s="363">
        <v>30663</v>
      </c>
      <c r="I17" s="363">
        <v>31156</v>
      </c>
      <c r="J17" s="363">
        <v>31470</v>
      </c>
      <c r="K17" s="363">
        <v>31853</v>
      </c>
      <c r="L17" s="363">
        <v>32192</v>
      </c>
      <c r="M17" s="363">
        <v>32478</v>
      </c>
      <c r="N17" s="363">
        <v>32722</v>
      </c>
      <c r="O17" s="363">
        <v>32996</v>
      </c>
      <c r="P17" s="363">
        <v>33243</v>
      </c>
      <c r="Q17" s="363">
        <v>33477</v>
      </c>
      <c r="R17" s="363">
        <v>33687</v>
      </c>
      <c r="S17" s="363">
        <v>33941</v>
      </c>
      <c r="T17" s="363">
        <v>34170</v>
      </c>
      <c r="U17" s="363">
        <v>34360</v>
      </c>
      <c r="V17" s="363">
        <v>34565</v>
      </c>
      <c r="W17" s="363">
        <v>34795</v>
      </c>
    </row>
    <row r="18" spans="1:23" ht="15">
      <c r="A18" s="362" t="s">
        <v>262</v>
      </c>
      <c r="B18" t="s">
        <v>122</v>
      </c>
      <c r="C18" s="363">
        <v>8098</v>
      </c>
      <c r="D18" s="363">
        <v>7929</v>
      </c>
      <c r="E18" s="363">
        <v>7771</v>
      </c>
      <c r="F18" s="363">
        <v>7689</v>
      </c>
      <c r="G18" s="363">
        <v>7577</v>
      </c>
      <c r="H18" s="363">
        <v>7828</v>
      </c>
      <c r="I18" s="363">
        <v>7831</v>
      </c>
      <c r="J18" s="363">
        <v>7903</v>
      </c>
      <c r="K18" s="363">
        <v>7975</v>
      </c>
      <c r="L18" s="363">
        <v>8024</v>
      </c>
      <c r="M18" s="363">
        <v>8075</v>
      </c>
      <c r="N18" s="363">
        <v>8132</v>
      </c>
      <c r="O18" s="363">
        <v>8181</v>
      </c>
      <c r="P18" s="363">
        <v>8210</v>
      </c>
      <c r="Q18" s="363">
        <v>8264</v>
      </c>
      <c r="R18" s="363">
        <v>8288</v>
      </c>
      <c r="S18" s="363">
        <v>8327</v>
      </c>
      <c r="T18" s="363">
        <v>8376</v>
      </c>
      <c r="U18" s="363">
        <v>8400</v>
      </c>
      <c r="V18" s="363">
        <v>8438</v>
      </c>
      <c r="W18" s="363">
        <v>8455</v>
      </c>
    </row>
    <row r="19" spans="1:23" ht="15">
      <c r="A19" s="362" t="s">
        <v>243</v>
      </c>
      <c r="B19" t="s">
        <v>99</v>
      </c>
      <c r="C19" s="363">
        <v>5282</v>
      </c>
      <c r="D19" s="363">
        <v>5212</v>
      </c>
      <c r="E19" s="363">
        <v>5189</v>
      </c>
      <c r="F19" s="363">
        <v>5139</v>
      </c>
      <c r="G19" s="363">
        <v>5085</v>
      </c>
      <c r="H19" s="363">
        <v>5241</v>
      </c>
      <c r="I19" s="363">
        <v>5271</v>
      </c>
      <c r="J19" s="363">
        <v>5314</v>
      </c>
      <c r="K19" s="363">
        <v>5358</v>
      </c>
      <c r="L19" s="363">
        <v>5404</v>
      </c>
      <c r="M19" s="363">
        <v>5450</v>
      </c>
      <c r="N19" s="363">
        <v>5471</v>
      </c>
      <c r="O19" s="363">
        <v>5513</v>
      </c>
      <c r="P19" s="363">
        <v>5535</v>
      </c>
      <c r="Q19" s="363">
        <v>5560</v>
      </c>
      <c r="R19" s="363">
        <v>5595</v>
      </c>
      <c r="S19" s="363">
        <v>5619</v>
      </c>
      <c r="T19" s="363">
        <v>5633</v>
      </c>
      <c r="U19" s="363">
        <v>5676</v>
      </c>
      <c r="V19" s="363">
        <v>5676</v>
      </c>
      <c r="W19" s="363">
        <v>5698</v>
      </c>
    </row>
    <row r="20" spans="1:23" ht="15">
      <c r="A20" s="362" t="s">
        <v>193</v>
      </c>
      <c r="B20" t="s">
        <v>27</v>
      </c>
      <c r="C20" s="363">
        <v>49550</v>
      </c>
      <c r="D20" s="363">
        <v>50281</v>
      </c>
      <c r="E20" s="363">
        <v>51049</v>
      </c>
      <c r="F20" s="363">
        <v>51969</v>
      </c>
      <c r="G20" s="363">
        <v>53242</v>
      </c>
      <c r="H20" s="363">
        <v>53996</v>
      </c>
      <c r="I20" s="363">
        <v>54639</v>
      </c>
      <c r="J20" s="363">
        <v>55137</v>
      </c>
      <c r="K20" s="363">
        <v>55649</v>
      </c>
      <c r="L20" s="363">
        <v>56103</v>
      </c>
      <c r="M20" s="363">
        <v>56505</v>
      </c>
      <c r="N20" s="363">
        <v>56866</v>
      </c>
      <c r="O20" s="363">
        <v>57178</v>
      </c>
      <c r="P20" s="363">
        <v>57484</v>
      </c>
      <c r="Q20" s="363">
        <v>57763</v>
      </c>
      <c r="R20" s="363">
        <v>58050</v>
      </c>
      <c r="S20" s="363">
        <v>58321</v>
      </c>
      <c r="T20" s="363">
        <v>58575</v>
      </c>
      <c r="U20" s="363">
        <v>58818</v>
      </c>
      <c r="V20" s="363">
        <v>59045</v>
      </c>
      <c r="W20" s="363">
        <v>59279</v>
      </c>
    </row>
    <row r="21" spans="1:23" ht="15">
      <c r="A21" s="362" t="s">
        <v>225</v>
      </c>
      <c r="B21" t="s">
        <v>76</v>
      </c>
      <c r="C21" s="363">
        <v>5946</v>
      </c>
      <c r="D21" s="363">
        <v>5938</v>
      </c>
      <c r="E21" s="363">
        <v>5952</v>
      </c>
      <c r="F21" s="363">
        <v>6000</v>
      </c>
      <c r="G21" s="363">
        <v>6054</v>
      </c>
      <c r="H21" s="363">
        <v>6166</v>
      </c>
      <c r="I21" s="363">
        <v>6235</v>
      </c>
      <c r="J21" s="363">
        <v>6294</v>
      </c>
      <c r="K21" s="363">
        <v>6356</v>
      </c>
      <c r="L21" s="363">
        <v>6405</v>
      </c>
      <c r="M21" s="363">
        <v>6436</v>
      </c>
      <c r="N21" s="363">
        <v>6479</v>
      </c>
      <c r="O21" s="363">
        <v>6519</v>
      </c>
      <c r="P21" s="363">
        <v>6558</v>
      </c>
      <c r="Q21" s="363">
        <v>6575</v>
      </c>
      <c r="R21" s="363">
        <v>6610</v>
      </c>
      <c r="S21" s="363">
        <v>6646</v>
      </c>
      <c r="T21" s="363">
        <v>6685</v>
      </c>
      <c r="U21" s="363">
        <v>6700</v>
      </c>
      <c r="V21" s="363">
        <v>6734</v>
      </c>
      <c r="W21" s="363">
        <v>6763</v>
      </c>
    </row>
    <row r="22" spans="1:23" ht="15">
      <c r="A22" s="362" t="s">
        <v>194</v>
      </c>
      <c r="B22" t="s">
        <v>28</v>
      </c>
      <c r="C22" s="363">
        <v>490014</v>
      </c>
      <c r="D22" s="363">
        <v>499621</v>
      </c>
      <c r="E22" s="363">
        <v>510031</v>
      </c>
      <c r="F22" s="363">
        <v>522264</v>
      </c>
      <c r="G22" s="363">
        <v>538527</v>
      </c>
      <c r="H22" s="363">
        <v>544549</v>
      </c>
      <c r="I22" s="363">
        <v>552073</v>
      </c>
      <c r="J22" s="363">
        <v>557071</v>
      </c>
      <c r="K22" s="363">
        <v>561955</v>
      </c>
      <c r="L22" s="363">
        <v>566456</v>
      </c>
      <c r="M22" s="363">
        <v>570329</v>
      </c>
      <c r="N22" s="363">
        <v>573769</v>
      </c>
      <c r="O22" s="363">
        <v>576889</v>
      </c>
      <c r="P22" s="363">
        <v>579837</v>
      </c>
      <c r="Q22" s="363">
        <v>582669</v>
      </c>
      <c r="R22" s="363">
        <v>585374</v>
      </c>
      <c r="S22" s="363">
        <v>587955</v>
      </c>
      <c r="T22" s="363">
        <v>590446</v>
      </c>
      <c r="U22" s="363">
        <v>592795</v>
      </c>
      <c r="V22" s="363">
        <v>594998</v>
      </c>
      <c r="W22" s="363">
        <v>597042</v>
      </c>
    </row>
    <row r="23" spans="1:23" ht="15">
      <c r="A23" s="362" t="s">
        <v>286</v>
      </c>
      <c r="B23" t="s">
        <v>152</v>
      </c>
      <c r="C23" s="363">
        <v>10549</v>
      </c>
      <c r="D23" s="363">
        <v>10484</v>
      </c>
      <c r="E23" s="363">
        <v>10377</v>
      </c>
      <c r="F23" s="363">
        <v>10323</v>
      </c>
      <c r="G23" s="363">
        <v>10274</v>
      </c>
      <c r="H23" s="363">
        <v>10566</v>
      </c>
      <c r="I23" s="363">
        <v>10608</v>
      </c>
      <c r="J23" s="363">
        <v>10718</v>
      </c>
      <c r="K23" s="363">
        <v>10808</v>
      </c>
      <c r="L23" s="363">
        <v>10892</v>
      </c>
      <c r="M23" s="363">
        <v>10985</v>
      </c>
      <c r="N23" s="363">
        <v>11029</v>
      </c>
      <c r="O23" s="363">
        <v>11108</v>
      </c>
      <c r="P23" s="363">
        <v>11168</v>
      </c>
      <c r="Q23" s="363">
        <v>11208</v>
      </c>
      <c r="R23" s="363">
        <v>11262</v>
      </c>
      <c r="S23" s="363">
        <v>11326</v>
      </c>
      <c r="T23" s="363">
        <v>11370</v>
      </c>
      <c r="U23" s="363">
        <v>11421</v>
      </c>
      <c r="V23" s="363">
        <v>11471</v>
      </c>
      <c r="W23" s="363">
        <v>11498</v>
      </c>
    </row>
    <row r="24" spans="1:23" ht="15">
      <c r="A24" s="362" t="s">
        <v>287</v>
      </c>
      <c r="B24" t="s">
        <v>154</v>
      </c>
      <c r="C24" s="363">
        <v>15427</v>
      </c>
      <c r="D24" s="363">
        <v>15445</v>
      </c>
      <c r="E24" s="363">
        <v>15494</v>
      </c>
      <c r="F24" s="363">
        <v>15607</v>
      </c>
      <c r="G24" s="363">
        <v>15736</v>
      </c>
      <c r="H24" s="363">
        <v>16059</v>
      </c>
      <c r="I24" s="363">
        <v>16178</v>
      </c>
      <c r="J24" s="363">
        <v>16320</v>
      </c>
      <c r="K24" s="363">
        <v>16485</v>
      </c>
      <c r="L24" s="363">
        <v>16604</v>
      </c>
      <c r="M24" s="363">
        <v>16722</v>
      </c>
      <c r="N24" s="363">
        <v>16826</v>
      </c>
      <c r="O24" s="363">
        <v>16921</v>
      </c>
      <c r="P24" s="363">
        <v>17021</v>
      </c>
      <c r="Q24" s="363">
        <v>17096</v>
      </c>
      <c r="R24" s="363">
        <v>17183</v>
      </c>
      <c r="S24" s="363">
        <v>17274</v>
      </c>
      <c r="T24" s="363">
        <v>17332</v>
      </c>
      <c r="U24" s="363">
        <v>17416</v>
      </c>
      <c r="V24" s="363">
        <v>17487</v>
      </c>
      <c r="W24" s="363">
        <v>17545</v>
      </c>
    </row>
    <row r="25" spans="1:23" ht="15">
      <c r="A25" s="362" t="s">
        <v>289</v>
      </c>
      <c r="B25" t="s">
        <v>157</v>
      </c>
      <c r="C25" s="363">
        <v>26073</v>
      </c>
      <c r="D25" s="363">
        <v>25996</v>
      </c>
      <c r="E25" s="363">
        <v>25975</v>
      </c>
      <c r="F25" s="363">
        <v>26118</v>
      </c>
      <c r="G25" s="363">
        <v>26160</v>
      </c>
      <c r="H25" s="363">
        <v>26828</v>
      </c>
      <c r="I25" s="363">
        <v>26971</v>
      </c>
      <c r="J25" s="363">
        <v>27229</v>
      </c>
      <c r="K25" s="363">
        <v>27458</v>
      </c>
      <c r="L25" s="363">
        <v>27711</v>
      </c>
      <c r="M25" s="363">
        <v>27884</v>
      </c>
      <c r="N25" s="363">
        <v>28074</v>
      </c>
      <c r="O25" s="363">
        <v>28235</v>
      </c>
      <c r="P25" s="363">
        <v>28379</v>
      </c>
      <c r="Q25" s="363">
        <v>28529</v>
      </c>
      <c r="R25" s="363">
        <v>28664</v>
      </c>
      <c r="S25" s="363">
        <v>28781</v>
      </c>
      <c r="T25" s="363">
        <v>28924</v>
      </c>
      <c r="U25" s="363">
        <v>29045</v>
      </c>
      <c r="V25" s="363">
        <v>29136</v>
      </c>
      <c r="W25" s="363">
        <v>29260</v>
      </c>
    </row>
    <row r="26" spans="1:23" ht="15">
      <c r="A26" s="362" t="s">
        <v>226</v>
      </c>
      <c r="B26" t="s">
        <v>77</v>
      </c>
      <c r="C26" s="363">
        <v>8088</v>
      </c>
      <c r="D26" s="363">
        <v>8075</v>
      </c>
      <c r="E26" s="363">
        <v>8053</v>
      </c>
      <c r="F26" s="363">
        <v>8039</v>
      </c>
      <c r="G26" s="363">
        <v>8065</v>
      </c>
      <c r="H26" s="363">
        <v>8241</v>
      </c>
      <c r="I26" s="363">
        <v>8311</v>
      </c>
      <c r="J26" s="363">
        <v>8389</v>
      </c>
      <c r="K26" s="363">
        <v>8473</v>
      </c>
      <c r="L26" s="363">
        <v>8523</v>
      </c>
      <c r="M26" s="363">
        <v>8599</v>
      </c>
      <c r="N26" s="363">
        <v>8640</v>
      </c>
      <c r="O26" s="363">
        <v>8682</v>
      </c>
      <c r="P26" s="363">
        <v>8739</v>
      </c>
      <c r="Q26" s="363">
        <v>8771</v>
      </c>
      <c r="R26" s="363">
        <v>8814</v>
      </c>
      <c r="S26" s="363">
        <v>8872</v>
      </c>
      <c r="T26" s="363">
        <v>8902</v>
      </c>
      <c r="U26" s="363">
        <v>8929</v>
      </c>
      <c r="V26" s="363">
        <v>8981</v>
      </c>
      <c r="W26" s="363">
        <v>9009</v>
      </c>
    </row>
    <row r="27" spans="1:23" ht="15">
      <c r="A27" s="362" t="s">
        <v>244</v>
      </c>
      <c r="B27" t="s">
        <v>100</v>
      </c>
      <c r="C27" s="363">
        <v>9102</v>
      </c>
      <c r="D27" s="363">
        <v>9157</v>
      </c>
      <c r="E27" s="363">
        <v>9212</v>
      </c>
      <c r="F27" s="363">
        <v>9354</v>
      </c>
      <c r="G27" s="363">
        <v>9502</v>
      </c>
      <c r="H27" s="363">
        <v>9679</v>
      </c>
      <c r="I27" s="363">
        <v>9764</v>
      </c>
      <c r="J27" s="363">
        <v>9849</v>
      </c>
      <c r="K27" s="363">
        <v>9925</v>
      </c>
      <c r="L27" s="363">
        <v>10017</v>
      </c>
      <c r="M27" s="363">
        <v>10105</v>
      </c>
      <c r="N27" s="363">
        <v>10150</v>
      </c>
      <c r="O27" s="363">
        <v>10212</v>
      </c>
      <c r="P27" s="363">
        <v>10253</v>
      </c>
      <c r="Q27" s="363">
        <v>10321</v>
      </c>
      <c r="R27" s="363">
        <v>10364</v>
      </c>
      <c r="S27" s="363">
        <v>10402</v>
      </c>
      <c r="T27" s="363">
        <v>10461</v>
      </c>
      <c r="U27" s="363">
        <v>10491</v>
      </c>
      <c r="V27" s="363">
        <v>10532</v>
      </c>
      <c r="W27" s="363">
        <v>10582</v>
      </c>
    </row>
    <row r="28" spans="1:23" ht="15">
      <c r="A28" s="362" t="s">
        <v>202</v>
      </c>
      <c r="B28" t="s">
        <v>40</v>
      </c>
      <c r="C28" s="363">
        <v>27811</v>
      </c>
      <c r="D28" s="363">
        <v>28134</v>
      </c>
      <c r="E28" s="363">
        <v>28551</v>
      </c>
      <c r="F28" s="363">
        <v>28996</v>
      </c>
      <c r="G28" s="363">
        <v>29716</v>
      </c>
      <c r="H28" s="363">
        <v>30047</v>
      </c>
      <c r="I28" s="363">
        <v>30370</v>
      </c>
      <c r="J28" s="363">
        <v>30642</v>
      </c>
      <c r="K28" s="363">
        <v>30925</v>
      </c>
      <c r="L28" s="363">
        <v>31160</v>
      </c>
      <c r="M28" s="363">
        <v>31368</v>
      </c>
      <c r="N28" s="363">
        <v>31563</v>
      </c>
      <c r="O28" s="363">
        <v>31727</v>
      </c>
      <c r="P28" s="363">
        <v>31890</v>
      </c>
      <c r="Q28" s="363">
        <v>32056</v>
      </c>
      <c r="R28" s="363">
        <v>32196</v>
      </c>
      <c r="S28" s="363">
        <v>32353</v>
      </c>
      <c r="T28" s="363">
        <v>32476</v>
      </c>
      <c r="U28" s="363">
        <v>32621</v>
      </c>
      <c r="V28" s="363">
        <v>32744</v>
      </c>
      <c r="W28" s="363">
        <v>32856</v>
      </c>
    </row>
    <row r="29" spans="1:23" ht="15">
      <c r="A29" s="362" t="s">
        <v>245</v>
      </c>
      <c r="B29" t="s">
        <v>101</v>
      </c>
      <c r="C29" s="363">
        <v>8168</v>
      </c>
      <c r="D29" s="363">
        <v>8185</v>
      </c>
      <c r="E29" s="363">
        <v>8220</v>
      </c>
      <c r="F29" s="363">
        <v>8297</v>
      </c>
      <c r="G29" s="363">
        <v>8420</v>
      </c>
      <c r="H29" s="363">
        <v>8558</v>
      </c>
      <c r="I29" s="363">
        <v>8640</v>
      </c>
      <c r="J29" s="363">
        <v>8727</v>
      </c>
      <c r="K29" s="363">
        <v>8798</v>
      </c>
      <c r="L29" s="363">
        <v>8870</v>
      </c>
      <c r="M29" s="363">
        <v>8938</v>
      </c>
      <c r="N29" s="363">
        <v>9002</v>
      </c>
      <c r="O29" s="363">
        <v>9073</v>
      </c>
      <c r="P29" s="363">
        <v>9101</v>
      </c>
      <c r="Q29" s="363">
        <v>9132</v>
      </c>
      <c r="R29" s="363">
        <v>9196</v>
      </c>
      <c r="S29" s="363">
        <v>9231</v>
      </c>
      <c r="T29" s="363">
        <v>9257</v>
      </c>
      <c r="U29" s="363">
        <v>9302</v>
      </c>
      <c r="V29" s="363">
        <v>9329</v>
      </c>
      <c r="W29" s="363">
        <v>9371</v>
      </c>
    </row>
    <row r="30" spans="1:23" ht="15">
      <c r="A30" s="362" t="s">
        <v>195</v>
      </c>
      <c r="B30" t="s">
        <v>30</v>
      </c>
      <c r="C30" s="363">
        <v>75622</v>
      </c>
      <c r="D30" s="363">
        <v>76766</v>
      </c>
      <c r="E30" s="363">
        <v>78000</v>
      </c>
      <c r="F30" s="363">
        <v>79638</v>
      </c>
      <c r="G30" s="363">
        <v>81658</v>
      </c>
      <c r="H30" s="363">
        <v>82827</v>
      </c>
      <c r="I30" s="363">
        <v>83850</v>
      </c>
      <c r="J30" s="363">
        <v>84631</v>
      </c>
      <c r="K30" s="363">
        <v>85385</v>
      </c>
      <c r="L30" s="363">
        <v>86081</v>
      </c>
      <c r="M30" s="363">
        <v>86667</v>
      </c>
      <c r="N30" s="363">
        <v>87216</v>
      </c>
      <c r="O30" s="363">
        <v>87689</v>
      </c>
      <c r="P30" s="363">
        <v>88161</v>
      </c>
      <c r="Q30" s="363">
        <v>88599</v>
      </c>
      <c r="R30" s="363">
        <v>89014</v>
      </c>
      <c r="S30" s="363">
        <v>89427</v>
      </c>
      <c r="T30" s="363">
        <v>89831</v>
      </c>
      <c r="U30" s="363">
        <v>90191</v>
      </c>
      <c r="V30" s="363">
        <v>90553</v>
      </c>
      <c r="W30" s="363">
        <v>90860</v>
      </c>
    </row>
    <row r="31" spans="1:23" ht="15">
      <c r="A31" s="362" t="s">
        <v>227</v>
      </c>
      <c r="B31" t="s">
        <v>78</v>
      </c>
      <c r="C31" s="363">
        <v>9273</v>
      </c>
      <c r="D31" s="363">
        <v>9250</v>
      </c>
      <c r="E31" s="363">
        <v>9196</v>
      </c>
      <c r="F31" s="363">
        <v>9203</v>
      </c>
      <c r="G31" s="363">
        <v>9202</v>
      </c>
      <c r="H31" s="363">
        <v>9426</v>
      </c>
      <c r="I31" s="363">
        <v>9494</v>
      </c>
      <c r="J31" s="363">
        <v>9587</v>
      </c>
      <c r="K31" s="363">
        <v>9671</v>
      </c>
      <c r="L31" s="363">
        <v>9755</v>
      </c>
      <c r="M31" s="363">
        <v>9839</v>
      </c>
      <c r="N31" s="363">
        <v>9874</v>
      </c>
      <c r="O31" s="363">
        <v>9928</v>
      </c>
      <c r="P31" s="363">
        <v>9992</v>
      </c>
      <c r="Q31" s="363">
        <v>10052</v>
      </c>
      <c r="R31" s="363">
        <v>10092</v>
      </c>
      <c r="S31" s="363">
        <v>10142</v>
      </c>
      <c r="T31" s="363">
        <v>10188</v>
      </c>
      <c r="U31" s="363">
        <v>10235</v>
      </c>
      <c r="V31" s="363">
        <v>10262</v>
      </c>
      <c r="W31" s="363">
        <v>10307</v>
      </c>
    </row>
    <row r="32" spans="1:23" ht="15">
      <c r="A32" s="362" t="s">
        <v>246</v>
      </c>
      <c r="B32" t="s">
        <v>102</v>
      </c>
      <c r="C32" s="363">
        <v>15744</v>
      </c>
      <c r="D32" s="363">
        <v>15670</v>
      </c>
      <c r="E32" s="363">
        <v>15566</v>
      </c>
      <c r="F32" s="363">
        <v>15523</v>
      </c>
      <c r="G32" s="363">
        <v>15490</v>
      </c>
      <c r="H32" s="363">
        <v>15889</v>
      </c>
      <c r="I32" s="363">
        <v>15959</v>
      </c>
      <c r="J32" s="363">
        <v>16097</v>
      </c>
      <c r="K32" s="363">
        <v>16256</v>
      </c>
      <c r="L32" s="363">
        <v>16371</v>
      </c>
      <c r="M32" s="363">
        <v>16487</v>
      </c>
      <c r="N32" s="363">
        <v>16591</v>
      </c>
      <c r="O32" s="363">
        <v>16692</v>
      </c>
      <c r="P32" s="363">
        <v>16783</v>
      </c>
      <c r="Q32" s="363">
        <v>16853</v>
      </c>
      <c r="R32" s="363">
        <v>16924</v>
      </c>
      <c r="S32" s="363">
        <v>17027</v>
      </c>
      <c r="T32" s="363">
        <v>17101</v>
      </c>
      <c r="U32" s="363">
        <v>17150</v>
      </c>
      <c r="V32" s="363">
        <v>17233</v>
      </c>
      <c r="W32" s="363">
        <v>17299</v>
      </c>
    </row>
    <row r="33" spans="1:23" ht="15">
      <c r="A33" s="362" t="s">
        <v>208</v>
      </c>
      <c r="B33" t="s">
        <v>49</v>
      </c>
      <c r="C33" s="363">
        <v>4763</v>
      </c>
      <c r="D33" s="363">
        <v>4736</v>
      </c>
      <c r="E33" s="363">
        <v>4539</v>
      </c>
      <c r="F33" s="363">
        <v>4582</v>
      </c>
      <c r="G33" s="363">
        <v>4537</v>
      </c>
      <c r="H33" s="363">
        <v>4691</v>
      </c>
      <c r="I33" s="363">
        <v>4715</v>
      </c>
      <c r="J33" s="363">
        <v>4744</v>
      </c>
      <c r="K33" s="363">
        <v>4781</v>
      </c>
      <c r="L33" s="363">
        <v>4824</v>
      </c>
      <c r="M33" s="363">
        <v>4850</v>
      </c>
      <c r="N33" s="363">
        <v>4894</v>
      </c>
      <c r="O33" s="363">
        <v>4924</v>
      </c>
      <c r="P33" s="363">
        <v>4927</v>
      </c>
      <c r="Q33" s="363">
        <v>4954</v>
      </c>
      <c r="R33" s="363">
        <v>5005</v>
      </c>
      <c r="S33" s="363">
        <v>4996</v>
      </c>
      <c r="T33" s="363">
        <v>5025</v>
      </c>
      <c r="U33" s="363">
        <v>5055</v>
      </c>
      <c r="V33" s="363">
        <v>5069</v>
      </c>
      <c r="W33" s="363">
        <v>5082</v>
      </c>
    </row>
    <row r="34" spans="1:23" ht="15">
      <c r="A34" s="362" t="s">
        <v>288</v>
      </c>
      <c r="B34" t="s">
        <v>156</v>
      </c>
      <c r="C34" s="363">
        <v>5012</v>
      </c>
      <c r="D34" s="363">
        <v>4952</v>
      </c>
      <c r="E34" s="363">
        <v>4789</v>
      </c>
      <c r="F34" s="363">
        <v>4743</v>
      </c>
      <c r="G34" s="363">
        <v>4670</v>
      </c>
      <c r="H34" s="363">
        <v>4813</v>
      </c>
      <c r="I34" s="363">
        <v>4804</v>
      </c>
      <c r="J34" s="363">
        <v>4869</v>
      </c>
      <c r="K34" s="363">
        <v>4907</v>
      </c>
      <c r="L34" s="363">
        <v>4951</v>
      </c>
      <c r="M34" s="363">
        <v>4973</v>
      </c>
      <c r="N34" s="363">
        <v>5005</v>
      </c>
      <c r="O34" s="363">
        <v>5049</v>
      </c>
      <c r="P34" s="363">
        <v>5072</v>
      </c>
      <c r="Q34" s="363">
        <v>5097</v>
      </c>
      <c r="R34" s="363">
        <v>5108</v>
      </c>
      <c r="S34" s="363">
        <v>5138</v>
      </c>
      <c r="T34" s="363">
        <v>5153</v>
      </c>
      <c r="U34" s="363">
        <v>5189</v>
      </c>
      <c r="V34" s="363">
        <v>5206</v>
      </c>
      <c r="W34" s="363">
        <v>5228</v>
      </c>
    </row>
    <row r="35" spans="1:23" ht="15">
      <c r="A35" s="362" t="s">
        <v>308</v>
      </c>
      <c r="B35" t="s">
        <v>180</v>
      </c>
      <c r="C35" s="363">
        <v>44404</v>
      </c>
      <c r="D35" s="363">
        <v>45489</v>
      </c>
      <c r="E35" s="363">
        <v>46629</v>
      </c>
      <c r="F35" s="363">
        <v>47932</v>
      </c>
      <c r="G35" s="363">
        <v>49659</v>
      </c>
      <c r="H35" s="363">
        <v>50106</v>
      </c>
      <c r="I35" s="363">
        <v>50885</v>
      </c>
      <c r="J35" s="363">
        <v>51328</v>
      </c>
      <c r="K35" s="363">
        <v>51777</v>
      </c>
      <c r="L35" s="363">
        <v>52184</v>
      </c>
      <c r="M35" s="363">
        <v>52540</v>
      </c>
      <c r="N35" s="363">
        <v>52854</v>
      </c>
      <c r="O35" s="363">
        <v>53109</v>
      </c>
      <c r="P35" s="363">
        <v>53385</v>
      </c>
      <c r="Q35" s="363">
        <v>53650</v>
      </c>
      <c r="R35" s="363">
        <v>53894</v>
      </c>
      <c r="S35" s="363">
        <v>54126</v>
      </c>
      <c r="T35" s="363">
        <v>54350</v>
      </c>
      <c r="U35" s="363">
        <v>54553</v>
      </c>
      <c r="V35" s="363">
        <v>54753</v>
      </c>
      <c r="W35" s="363">
        <v>54942</v>
      </c>
    </row>
    <row r="36" spans="1:23" ht="15">
      <c r="A36" s="362" t="s">
        <v>265</v>
      </c>
      <c r="B36" t="s">
        <v>127</v>
      </c>
      <c r="C36" s="363">
        <v>56346</v>
      </c>
      <c r="D36" s="363">
        <v>57208</v>
      </c>
      <c r="E36" s="363">
        <v>58120</v>
      </c>
      <c r="F36" s="363">
        <v>59416</v>
      </c>
      <c r="G36" s="363">
        <v>61122</v>
      </c>
      <c r="H36" s="363">
        <v>61820</v>
      </c>
      <c r="I36" s="363">
        <v>62600</v>
      </c>
      <c r="J36" s="363">
        <v>63183</v>
      </c>
      <c r="K36" s="363">
        <v>63761</v>
      </c>
      <c r="L36" s="363">
        <v>64265</v>
      </c>
      <c r="M36" s="363">
        <v>64717</v>
      </c>
      <c r="N36" s="363">
        <v>65125</v>
      </c>
      <c r="O36" s="363">
        <v>65503</v>
      </c>
      <c r="P36" s="363">
        <v>65847</v>
      </c>
      <c r="Q36" s="363">
        <v>66167</v>
      </c>
      <c r="R36" s="363">
        <v>66492</v>
      </c>
      <c r="S36" s="363">
        <v>66800</v>
      </c>
      <c r="T36" s="363">
        <v>67090</v>
      </c>
      <c r="U36" s="363">
        <v>67363</v>
      </c>
      <c r="V36" s="363">
        <v>67631</v>
      </c>
      <c r="W36" s="363">
        <v>67870</v>
      </c>
    </row>
    <row r="37" spans="1:23" ht="15">
      <c r="A37" s="362" t="s">
        <v>228</v>
      </c>
      <c r="B37" t="s">
        <v>464</v>
      </c>
      <c r="C37" s="363">
        <v>3932</v>
      </c>
      <c r="D37" s="363">
        <v>3900</v>
      </c>
      <c r="E37" s="363">
        <v>3888</v>
      </c>
      <c r="F37" s="363">
        <v>3954</v>
      </c>
      <c r="G37" s="363">
        <v>3954</v>
      </c>
      <c r="H37" s="363">
        <v>4069</v>
      </c>
      <c r="I37" s="363">
        <v>4108</v>
      </c>
      <c r="J37" s="363">
        <v>4154</v>
      </c>
      <c r="K37" s="363">
        <v>4174</v>
      </c>
      <c r="L37" s="363">
        <v>4219</v>
      </c>
      <c r="M37" s="363">
        <v>4242</v>
      </c>
      <c r="N37" s="363">
        <v>4264</v>
      </c>
      <c r="O37" s="363">
        <v>4288</v>
      </c>
      <c r="P37" s="363">
        <v>4308</v>
      </c>
      <c r="Q37" s="363">
        <v>4331</v>
      </c>
      <c r="R37" s="363">
        <v>4361</v>
      </c>
      <c r="S37" s="363">
        <v>4372</v>
      </c>
      <c r="T37" s="363">
        <v>4402</v>
      </c>
      <c r="U37" s="363">
        <v>4425</v>
      </c>
      <c r="V37" s="363">
        <v>4438</v>
      </c>
      <c r="W37" s="363">
        <v>4463</v>
      </c>
    </row>
    <row r="38" spans="1:23" ht="15">
      <c r="A38" s="362" t="s">
        <v>203</v>
      </c>
      <c r="B38" t="s">
        <v>41</v>
      </c>
      <c r="C38" s="363">
        <v>84926</v>
      </c>
      <c r="D38" s="363">
        <v>86492</v>
      </c>
      <c r="E38" s="363">
        <v>88188</v>
      </c>
      <c r="F38" s="363">
        <v>90213</v>
      </c>
      <c r="G38" s="363">
        <v>93044</v>
      </c>
      <c r="H38" s="363">
        <v>94010</v>
      </c>
      <c r="I38" s="363">
        <v>95274</v>
      </c>
      <c r="J38" s="363">
        <v>96148</v>
      </c>
      <c r="K38" s="363">
        <v>97025</v>
      </c>
      <c r="L38" s="363">
        <v>97803</v>
      </c>
      <c r="M38" s="363">
        <v>98488</v>
      </c>
      <c r="N38" s="363">
        <v>99102</v>
      </c>
      <c r="O38" s="363">
        <v>99651</v>
      </c>
      <c r="P38" s="363">
        <v>100171</v>
      </c>
      <c r="Q38" s="363">
        <v>100665</v>
      </c>
      <c r="R38" s="363">
        <v>101159</v>
      </c>
      <c r="S38" s="363">
        <v>101623</v>
      </c>
      <c r="T38" s="363">
        <v>102053</v>
      </c>
      <c r="U38" s="363">
        <v>102472</v>
      </c>
      <c r="V38" s="363">
        <v>102874</v>
      </c>
      <c r="W38" s="363">
        <v>103229</v>
      </c>
    </row>
    <row r="39" spans="1:23" ht="15">
      <c r="A39" s="362" t="s">
        <v>309</v>
      </c>
      <c r="B39" t="s">
        <v>181</v>
      </c>
      <c r="C39" s="363">
        <v>53865</v>
      </c>
      <c r="D39" s="363">
        <v>54908</v>
      </c>
      <c r="E39" s="363">
        <v>56044</v>
      </c>
      <c r="F39" s="363">
        <v>57375</v>
      </c>
      <c r="G39" s="363">
        <v>58684</v>
      </c>
      <c r="H39" s="363">
        <v>59822</v>
      </c>
      <c r="I39" s="363">
        <v>60646</v>
      </c>
      <c r="J39" s="363">
        <v>61211</v>
      </c>
      <c r="K39" s="363">
        <v>61741</v>
      </c>
      <c r="L39" s="363">
        <v>62235</v>
      </c>
      <c r="M39" s="363">
        <v>62675</v>
      </c>
      <c r="N39" s="363">
        <v>63048</v>
      </c>
      <c r="O39" s="363">
        <v>63397</v>
      </c>
      <c r="P39" s="363">
        <v>63722</v>
      </c>
      <c r="Q39" s="363">
        <v>64032</v>
      </c>
      <c r="R39" s="363">
        <v>64331</v>
      </c>
      <c r="S39" s="363">
        <v>64619</v>
      </c>
      <c r="T39" s="363">
        <v>64879</v>
      </c>
      <c r="U39" s="363">
        <v>65154</v>
      </c>
      <c r="V39" s="363">
        <v>65389</v>
      </c>
      <c r="W39" s="363">
        <v>65630</v>
      </c>
    </row>
    <row r="40" spans="1:23" ht="15">
      <c r="A40" s="362" t="s">
        <v>216</v>
      </c>
      <c r="B40" t="s">
        <v>62</v>
      </c>
      <c r="C40" s="363">
        <v>9587</v>
      </c>
      <c r="D40" s="363">
        <v>9617</v>
      </c>
      <c r="E40" s="363">
        <v>9747</v>
      </c>
      <c r="F40" s="363">
        <v>9775</v>
      </c>
      <c r="G40" s="363">
        <v>9844</v>
      </c>
      <c r="H40" s="363">
        <v>10053</v>
      </c>
      <c r="I40" s="363">
        <v>10147</v>
      </c>
      <c r="J40" s="363">
        <v>10253</v>
      </c>
      <c r="K40" s="363">
        <v>10326</v>
      </c>
      <c r="L40" s="363">
        <v>10422</v>
      </c>
      <c r="M40" s="363">
        <v>10495</v>
      </c>
      <c r="N40" s="363">
        <v>10562</v>
      </c>
      <c r="O40" s="363">
        <v>10616</v>
      </c>
      <c r="P40" s="363">
        <v>10674</v>
      </c>
      <c r="Q40" s="363">
        <v>10729</v>
      </c>
      <c r="R40" s="363">
        <v>10782</v>
      </c>
      <c r="S40" s="363">
        <v>10842</v>
      </c>
      <c r="T40" s="363">
        <v>10878</v>
      </c>
      <c r="U40" s="363">
        <v>10912</v>
      </c>
      <c r="V40" s="363">
        <v>10973</v>
      </c>
      <c r="W40" s="363">
        <v>10996</v>
      </c>
    </row>
    <row r="41" spans="1:23" ht="15">
      <c r="A41" s="362" t="s">
        <v>263</v>
      </c>
      <c r="B41" t="s">
        <v>124</v>
      </c>
      <c r="C41" s="363">
        <v>16146</v>
      </c>
      <c r="D41" s="363">
        <v>15873</v>
      </c>
      <c r="E41" s="363">
        <v>15667</v>
      </c>
      <c r="F41" s="363">
        <v>15444</v>
      </c>
      <c r="G41" s="363">
        <v>15042</v>
      </c>
      <c r="H41" s="363">
        <v>15929</v>
      </c>
      <c r="I41" s="363">
        <v>16062</v>
      </c>
      <c r="J41" s="363">
        <v>16201</v>
      </c>
      <c r="K41" s="363">
        <v>16390</v>
      </c>
      <c r="L41" s="363">
        <v>16551</v>
      </c>
      <c r="M41" s="363">
        <v>16686</v>
      </c>
      <c r="N41" s="363">
        <v>16811</v>
      </c>
      <c r="O41" s="363">
        <v>16934</v>
      </c>
      <c r="P41" s="363">
        <v>17051</v>
      </c>
      <c r="Q41" s="363">
        <v>17162</v>
      </c>
      <c r="R41" s="363">
        <v>17240</v>
      </c>
      <c r="S41" s="363">
        <v>17350</v>
      </c>
      <c r="T41" s="363">
        <v>17491</v>
      </c>
      <c r="U41" s="363">
        <v>17574</v>
      </c>
      <c r="V41" s="363">
        <v>17648</v>
      </c>
      <c r="W41" s="363">
        <v>17764</v>
      </c>
    </row>
    <row r="42" spans="1:23" ht="15">
      <c r="A42" s="362" t="s">
        <v>264</v>
      </c>
      <c r="B42" t="s">
        <v>125</v>
      </c>
      <c r="C42" s="363">
        <v>4877</v>
      </c>
      <c r="D42" s="363">
        <v>4850</v>
      </c>
      <c r="E42" s="363">
        <v>4833</v>
      </c>
      <c r="F42" s="363">
        <v>4797</v>
      </c>
      <c r="G42" s="363">
        <v>4760</v>
      </c>
      <c r="H42" s="363">
        <v>4899</v>
      </c>
      <c r="I42" s="363">
        <v>4927</v>
      </c>
      <c r="J42" s="363">
        <v>4965</v>
      </c>
      <c r="K42" s="363">
        <v>5020</v>
      </c>
      <c r="L42" s="363">
        <v>5049</v>
      </c>
      <c r="M42" s="363">
        <v>5093</v>
      </c>
      <c r="N42" s="363">
        <v>5116</v>
      </c>
      <c r="O42" s="363">
        <v>5163</v>
      </c>
      <c r="P42" s="363">
        <v>5179</v>
      </c>
      <c r="Q42" s="363">
        <v>5197</v>
      </c>
      <c r="R42" s="363">
        <v>5248</v>
      </c>
      <c r="S42" s="363">
        <v>5264</v>
      </c>
      <c r="T42" s="363">
        <v>5271</v>
      </c>
      <c r="U42" s="363">
        <v>5305</v>
      </c>
      <c r="V42" s="363">
        <v>5329</v>
      </c>
      <c r="W42" s="363">
        <v>5336</v>
      </c>
    </row>
    <row r="43" spans="1:23" ht="15">
      <c r="A43" s="362" t="s">
        <v>290</v>
      </c>
      <c r="B43" t="s">
        <v>158</v>
      </c>
      <c r="C43" s="363">
        <v>21129</v>
      </c>
      <c r="D43" s="363">
        <v>21153</v>
      </c>
      <c r="E43" s="363">
        <v>21275</v>
      </c>
      <c r="F43" s="363">
        <v>21377</v>
      </c>
      <c r="G43" s="363">
        <v>21504</v>
      </c>
      <c r="H43" s="363">
        <v>21997</v>
      </c>
      <c r="I43" s="363">
        <v>22137</v>
      </c>
      <c r="J43" s="363">
        <v>22352</v>
      </c>
      <c r="K43" s="363">
        <v>22540</v>
      </c>
      <c r="L43" s="363">
        <v>22737</v>
      </c>
      <c r="M43" s="363">
        <v>22905</v>
      </c>
      <c r="N43" s="363">
        <v>23034</v>
      </c>
      <c r="O43" s="363">
        <v>23163</v>
      </c>
      <c r="P43" s="363">
        <v>23289</v>
      </c>
      <c r="Q43" s="363">
        <v>23416</v>
      </c>
      <c r="R43" s="363">
        <v>23503</v>
      </c>
      <c r="S43" s="363">
        <v>23631</v>
      </c>
      <c r="T43" s="363">
        <v>23736</v>
      </c>
      <c r="U43" s="363">
        <v>23829</v>
      </c>
      <c r="V43" s="363">
        <v>23912</v>
      </c>
      <c r="W43" s="363">
        <v>24023</v>
      </c>
    </row>
    <row r="44" spans="1:23" ht="15">
      <c r="A44" s="362" t="s">
        <v>196</v>
      </c>
      <c r="B44" t="s">
        <v>31</v>
      </c>
      <c r="C44" s="363">
        <v>73796</v>
      </c>
      <c r="D44" s="363">
        <v>74957</v>
      </c>
      <c r="E44" s="363">
        <v>76210</v>
      </c>
      <c r="F44" s="363">
        <v>77884</v>
      </c>
      <c r="G44" s="363">
        <v>80000</v>
      </c>
      <c r="H44" s="363">
        <v>81005</v>
      </c>
      <c r="I44" s="363">
        <v>82038</v>
      </c>
      <c r="J44" s="363">
        <v>82781</v>
      </c>
      <c r="K44" s="363">
        <v>83559</v>
      </c>
      <c r="L44" s="363">
        <v>84209</v>
      </c>
      <c r="M44" s="363">
        <v>84787</v>
      </c>
      <c r="N44" s="363">
        <v>85324</v>
      </c>
      <c r="O44" s="363">
        <v>85805</v>
      </c>
      <c r="P44" s="363">
        <v>86253</v>
      </c>
      <c r="Q44" s="363">
        <v>86681</v>
      </c>
      <c r="R44" s="363">
        <v>87109</v>
      </c>
      <c r="S44" s="363">
        <v>87502</v>
      </c>
      <c r="T44" s="363">
        <v>87892</v>
      </c>
      <c r="U44" s="363">
        <v>88264</v>
      </c>
      <c r="V44" s="363">
        <v>88596</v>
      </c>
      <c r="W44" s="363">
        <v>88912</v>
      </c>
    </row>
    <row r="45" spans="1:23" ht="15">
      <c r="A45" s="362" t="s">
        <v>247</v>
      </c>
      <c r="B45" t="s">
        <v>103</v>
      </c>
      <c r="C45" s="363">
        <v>22593</v>
      </c>
      <c r="D45" s="363">
        <v>22673</v>
      </c>
      <c r="E45" s="363">
        <v>22836</v>
      </c>
      <c r="F45" s="363">
        <v>23044</v>
      </c>
      <c r="G45" s="363">
        <v>23255</v>
      </c>
      <c r="H45" s="363">
        <v>23749</v>
      </c>
      <c r="I45" s="363">
        <v>23950</v>
      </c>
      <c r="J45" s="363">
        <v>24168</v>
      </c>
      <c r="K45" s="363">
        <v>24377</v>
      </c>
      <c r="L45" s="363">
        <v>24586</v>
      </c>
      <c r="M45" s="363">
        <v>24765</v>
      </c>
      <c r="N45" s="363">
        <v>24900</v>
      </c>
      <c r="O45" s="363">
        <v>25060</v>
      </c>
      <c r="P45" s="363">
        <v>25183</v>
      </c>
      <c r="Q45" s="363">
        <v>25305</v>
      </c>
      <c r="R45" s="363">
        <v>25439</v>
      </c>
      <c r="S45" s="363">
        <v>25545</v>
      </c>
      <c r="T45" s="363">
        <v>25655</v>
      </c>
      <c r="U45" s="363">
        <v>25755</v>
      </c>
      <c r="V45" s="363">
        <v>25874</v>
      </c>
      <c r="W45" s="363">
        <v>25965</v>
      </c>
    </row>
    <row r="46" spans="1:23" ht="15">
      <c r="A46" s="362" t="s">
        <v>229</v>
      </c>
      <c r="B46" t="s">
        <v>80</v>
      </c>
      <c r="C46" s="363">
        <v>18084</v>
      </c>
      <c r="D46" s="363">
        <v>18332</v>
      </c>
      <c r="E46" s="363">
        <v>18533</v>
      </c>
      <c r="F46" s="363">
        <v>18902</v>
      </c>
      <c r="G46" s="363">
        <v>19332</v>
      </c>
      <c r="H46" s="363">
        <v>19610</v>
      </c>
      <c r="I46" s="363">
        <v>19839</v>
      </c>
      <c r="J46" s="363">
        <v>20020</v>
      </c>
      <c r="K46" s="363">
        <v>20198</v>
      </c>
      <c r="L46" s="363">
        <v>20360</v>
      </c>
      <c r="M46" s="363">
        <v>20498</v>
      </c>
      <c r="N46" s="363">
        <v>20634</v>
      </c>
      <c r="O46" s="363">
        <v>20733</v>
      </c>
      <c r="P46" s="363">
        <v>20860</v>
      </c>
      <c r="Q46" s="363">
        <v>20956</v>
      </c>
      <c r="R46" s="363">
        <v>21041</v>
      </c>
      <c r="S46" s="363">
        <v>21163</v>
      </c>
      <c r="T46" s="363">
        <v>21233</v>
      </c>
      <c r="U46" s="363">
        <v>21334</v>
      </c>
      <c r="V46" s="363">
        <v>21407</v>
      </c>
      <c r="W46" s="363">
        <v>21483</v>
      </c>
    </row>
    <row r="47" spans="1:23" ht="15">
      <c r="A47" s="362" t="s">
        <v>248</v>
      </c>
      <c r="B47" t="s">
        <v>104</v>
      </c>
      <c r="C47" s="363">
        <v>12308</v>
      </c>
      <c r="D47" s="363">
        <v>12227</v>
      </c>
      <c r="E47" s="363">
        <v>12177</v>
      </c>
      <c r="F47" s="363">
        <v>12158</v>
      </c>
      <c r="G47" s="363">
        <v>12108</v>
      </c>
      <c r="H47" s="363">
        <v>12432</v>
      </c>
      <c r="I47" s="363">
        <v>12486</v>
      </c>
      <c r="J47" s="363">
        <v>12605</v>
      </c>
      <c r="K47" s="363">
        <v>12713</v>
      </c>
      <c r="L47" s="363">
        <v>12820</v>
      </c>
      <c r="M47" s="363">
        <v>12914</v>
      </c>
      <c r="N47" s="363">
        <v>12988</v>
      </c>
      <c r="O47" s="363">
        <v>13066</v>
      </c>
      <c r="P47" s="363">
        <v>13110</v>
      </c>
      <c r="Q47" s="363">
        <v>13191</v>
      </c>
      <c r="R47" s="363">
        <v>13255</v>
      </c>
      <c r="S47" s="363">
        <v>13307</v>
      </c>
      <c r="T47" s="363">
        <v>13382</v>
      </c>
      <c r="U47" s="363">
        <v>13428</v>
      </c>
      <c r="V47" s="363">
        <v>13485</v>
      </c>
      <c r="W47" s="363">
        <v>13527</v>
      </c>
    </row>
    <row r="48" spans="1:23" ht="15">
      <c r="A48" s="362" t="s">
        <v>204</v>
      </c>
      <c r="B48" t="s">
        <v>42</v>
      </c>
      <c r="C48" s="363">
        <v>48493</v>
      </c>
      <c r="D48" s="363">
        <v>49488</v>
      </c>
      <c r="E48" s="363">
        <v>50544</v>
      </c>
      <c r="F48" s="363">
        <v>51862</v>
      </c>
      <c r="G48" s="363">
        <v>52925</v>
      </c>
      <c r="H48" s="363">
        <v>54096</v>
      </c>
      <c r="I48" s="363">
        <v>54863</v>
      </c>
      <c r="J48" s="363">
        <v>55363</v>
      </c>
      <c r="K48" s="363">
        <v>55845</v>
      </c>
      <c r="L48" s="363">
        <v>56306</v>
      </c>
      <c r="M48" s="363">
        <v>56681</v>
      </c>
      <c r="N48" s="363">
        <v>57032</v>
      </c>
      <c r="O48" s="363">
        <v>57339</v>
      </c>
      <c r="P48" s="363">
        <v>57646</v>
      </c>
      <c r="Q48" s="363">
        <v>57908</v>
      </c>
      <c r="R48" s="363">
        <v>58190</v>
      </c>
      <c r="S48" s="363">
        <v>58444</v>
      </c>
      <c r="T48" s="363">
        <v>58683</v>
      </c>
      <c r="U48" s="363">
        <v>58913</v>
      </c>
      <c r="V48" s="363">
        <v>59133</v>
      </c>
      <c r="W48" s="363">
        <v>59345</v>
      </c>
    </row>
    <row r="49" spans="1:23" ht="15">
      <c r="A49" s="362" t="s">
        <v>230</v>
      </c>
      <c r="B49" t="s">
        <v>81</v>
      </c>
      <c r="C49" s="363">
        <v>10594</v>
      </c>
      <c r="D49" s="363">
        <v>10830</v>
      </c>
      <c r="E49" s="363">
        <v>10986</v>
      </c>
      <c r="F49" s="363">
        <v>11159</v>
      </c>
      <c r="G49" s="363">
        <v>11465</v>
      </c>
      <c r="H49" s="363">
        <v>11624</v>
      </c>
      <c r="I49" s="363">
        <v>11767</v>
      </c>
      <c r="J49" s="363">
        <v>11873</v>
      </c>
      <c r="K49" s="363">
        <v>11982</v>
      </c>
      <c r="L49" s="363">
        <v>12062</v>
      </c>
      <c r="M49" s="363">
        <v>12158</v>
      </c>
      <c r="N49" s="363">
        <v>12225</v>
      </c>
      <c r="O49" s="363">
        <v>12300</v>
      </c>
      <c r="P49" s="363">
        <v>12355</v>
      </c>
      <c r="Q49" s="363">
        <v>12416</v>
      </c>
      <c r="R49" s="363">
        <v>12477</v>
      </c>
      <c r="S49" s="363">
        <v>12534</v>
      </c>
      <c r="T49" s="363">
        <v>12600</v>
      </c>
      <c r="U49" s="363">
        <v>12645</v>
      </c>
      <c r="V49" s="363">
        <v>12693</v>
      </c>
      <c r="W49" s="363">
        <v>12742</v>
      </c>
    </row>
    <row r="50" spans="1:23" ht="15">
      <c r="A50" s="362" t="s">
        <v>197</v>
      </c>
      <c r="B50" t="s">
        <v>32</v>
      </c>
      <c r="C50" s="363">
        <v>214539</v>
      </c>
      <c r="D50" s="363">
        <v>218805</v>
      </c>
      <c r="E50" s="363">
        <v>223456</v>
      </c>
      <c r="F50" s="363">
        <v>228848</v>
      </c>
      <c r="G50" s="363">
        <v>236114</v>
      </c>
      <c r="H50" s="363">
        <v>238656</v>
      </c>
      <c r="I50" s="363">
        <v>241984</v>
      </c>
      <c r="J50" s="363">
        <v>244188</v>
      </c>
      <c r="K50" s="363">
        <v>246327</v>
      </c>
      <c r="L50" s="363">
        <v>248304</v>
      </c>
      <c r="M50" s="363">
        <v>250012</v>
      </c>
      <c r="N50" s="363">
        <v>251521</v>
      </c>
      <c r="O50" s="363">
        <v>252884</v>
      </c>
      <c r="P50" s="363">
        <v>254190</v>
      </c>
      <c r="Q50" s="363">
        <v>255416</v>
      </c>
      <c r="R50" s="363">
        <v>256605</v>
      </c>
      <c r="S50" s="363">
        <v>257744</v>
      </c>
      <c r="T50" s="363">
        <v>258828</v>
      </c>
      <c r="U50" s="363">
        <v>259851</v>
      </c>
      <c r="V50" s="363">
        <v>260828</v>
      </c>
      <c r="W50" s="363">
        <v>261707</v>
      </c>
    </row>
    <row r="51" spans="1:23" ht="15">
      <c r="A51" s="362" t="s">
        <v>291</v>
      </c>
      <c r="B51" t="s">
        <v>159</v>
      </c>
      <c r="C51" s="363">
        <v>24059</v>
      </c>
      <c r="D51" s="363">
        <v>24143</v>
      </c>
      <c r="E51" s="363">
        <v>24252</v>
      </c>
      <c r="F51" s="363">
        <v>24408</v>
      </c>
      <c r="G51" s="363">
        <v>24553</v>
      </c>
      <c r="H51" s="363">
        <v>25128</v>
      </c>
      <c r="I51" s="363">
        <v>25299</v>
      </c>
      <c r="J51" s="363">
        <v>25541</v>
      </c>
      <c r="K51" s="363">
        <v>25764</v>
      </c>
      <c r="L51" s="363">
        <v>25981</v>
      </c>
      <c r="M51" s="363">
        <v>26163</v>
      </c>
      <c r="N51" s="363">
        <v>26312</v>
      </c>
      <c r="O51" s="363">
        <v>26475</v>
      </c>
      <c r="P51" s="363">
        <v>26610</v>
      </c>
      <c r="Q51" s="363">
        <v>26759</v>
      </c>
      <c r="R51" s="363">
        <v>26868</v>
      </c>
      <c r="S51" s="363">
        <v>26995</v>
      </c>
      <c r="T51" s="363">
        <v>27111</v>
      </c>
      <c r="U51" s="363">
        <v>27242</v>
      </c>
      <c r="V51" s="363">
        <v>27340</v>
      </c>
      <c r="W51" s="363">
        <v>27441</v>
      </c>
    </row>
    <row r="52" spans="1:23" ht="15">
      <c r="A52" s="362" t="s">
        <v>249</v>
      </c>
      <c r="B52" t="s">
        <v>105</v>
      </c>
      <c r="C52" s="363">
        <v>20944</v>
      </c>
      <c r="D52" s="363">
        <v>20813</v>
      </c>
      <c r="E52" s="363">
        <v>20820</v>
      </c>
      <c r="F52" s="363">
        <v>20739</v>
      </c>
      <c r="G52" s="363">
        <v>20657</v>
      </c>
      <c r="H52" s="363">
        <v>21243</v>
      </c>
      <c r="I52" s="363">
        <v>21345</v>
      </c>
      <c r="J52" s="363">
        <v>21525</v>
      </c>
      <c r="K52" s="363">
        <v>21737</v>
      </c>
      <c r="L52" s="363">
        <v>21905</v>
      </c>
      <c r="M52" s="363">
        <v>22049</v>
      </c>
      <c r="N52" s="363">
        <v>22204</v>
      </c>
      <c r="O52" s="363">
        <v>22312</v>
      </c>
      <c r="P52" s="363">
        <v>22428</v>
      </c>
      <c r="Q52" s="363">
        <v>22543</v>
      </c>
      <c r="R52" s="363">
        <v>22672</v>
      </c>
      <c r="S52" s="363">
        <v>22770</v>
      </c>
      <c r="T52" s="363">
        <v>22871</v>
      </c>
      <c r="U52" s="363">
        <v>22953</v>
      </c>
      <c r="V52" s="363">
        <v>23032</v>
      </c>
      <c r="W52" s="363">
        <v>23129</v>
      </c>
    </row>
    <row r="53" spans="1:23" ht="15">
      <c r="A53" s="362" t="s">
        <v>250</v>
      </c>
      <c r="B53" t="s">
        <v>106</v>
      </c>
      <c r="C53" s="363">
        <v>5349</v>
      </c>
      <c r="D53" s="363">
        <v>5396</v>
      </c>
      <c r="E53" s="363">
        <v>5460</v>
      </c>
      <c r="F53" s="363">
        <v>5544</v>
      </c>
      <c r="G53" s="363">
        <v>5652</v>
      </c>
      <c r="H53" s="363">
        <v>5725</v>
      </c>
      <c r="I53" s="363">
        <v>5796</v>
      </c>
      <c r="J53" s="363">
        <v>5857</v>
      </c>
      <c r="K53" s="363">
        <v>5899</v>
      </c>
      <c r="L53" s="363">
        <v>5963</v>
      </c>
      <c r="M53" s="363">
        <v>5988</v>
      </c>
      <c r="N53" s="363">
        <v>6027</v>
      </c>
      <c r="O53" s="363">
        <v>6062</v>
      </c>
      <c r="P53" s="363">
        <v>6100</v>
      </c>
      <c r="Q53" s="363">
        <v>6114</v>
      </c>
      <c r="R53" s="363">
        <v>6141</v>
      </c>
      <c r="S53" s="363">
        <v>6178</v>
      </c>
      <c r="T53" s="363">
        <v>6203</v>
      </c>
      <c r="U53" s="363">
        <v>6222</v>
      </c>
      <c r="V53" s="363">
        <v>6254</v>
      </c>
      <c r="W53" s="363">
        <v>6286</v>
      </c>
    </row>
    <row r="54" spans="1:23" ht="15">
      <c r="A54" s="362" t="s">
        <v>198</v>
      </c>
      <c r="B54" t="s">
        <v>33</v>
      </c>
      <c r="C54" s="363">
        <v>48759</v>
      </c>
      <c r="D54" s="363">
        <v>49613</v>
      </c>
      <c r="E54" s="363">
        <v>50456</v>
      </c>
      <c r="F54" s="363">
        <v>51662</v>
      </c>
      <c r="G54" s="363">
        <v>53162</v>
      </c>
      <c r="H54" s="363">
        <v>53781</v>
      </c>
      <c r="I54" s="363">
        <v>54489</v>
      </c>
      <c r="J54" s="363">
        <v>54986</v>
      </c>
      <c r="K54" s="363">
        <v>55483</v>
      </c>
      <c r="L54" s="363">
        <v>55902</v>
      </c>
      <c r="M54" s="363">
        <v>56312</v>
      </c>
      <c r="N54" s="363">
        <v>56651</v>
      </c>
      <c r="O54" s="363">
        <v>56986</v>
      </c>
      <c r="P54" s="363">
        <v>57261</v>
      </c>
      <c r="Q54" s="363">
        <v>57567</v>
      </c>
      <c r="R54" s="363">
        <v>57836</v>
      </c>
      <c r="S54" s="363">
        <v>58090</v>
      </c>
      <c r="T54" s="363">
        <v>58334</v>
      </c>
      <c r="U54" s="363">
        <v>58578</v>
      </c>
      <c r="V54" s="363">
        <v>58801</v>
      </c>
      <c r="W54" s="363">
        <v>59014</v>
      </c>
    </row>
    <row r="55" spans="1:23" ht="15">
      <c r="A55" s="362" t="s">
        <v>231</v>
      </c>
      <c r="B55" t="s">
        <v>82</v>
      </c>
      <c r="C55" s="363">
        <v>9693</v>
      </c>
      <c r="D55" s="363">
        <v>9662</v>
      </c>
      <c r="E55" s="363">
        <v>9676</v>
      </c>
      <c r="F55" s="363">
        <v>9753</v>
      </c>
      <c r="G55" s="363">
        <v>9828</v>
      </c>
      <c r="H55" s="363">
        <v>10048</v>
      </c>
      <c r="I55" s="363">
        <v>10117</v>
      </c>
      <c r="J55" s="363">
        <v>10225</v>
      </c>
      <c r="K55" s="363">
        <v>10300</v>
      </c>
      <c r="L55" s="363">
        <v>10397</v>
      </c>
      <c r="M55" s="363">
        <v>10464</v>
      </c>
      <c r="N55" s="363">
        <v>10528</v>
      </c>
      <c r="O55" s="363">
        <v>10586</v>
      </c>
      <c r="P55" s="363">
        <v>10645</v>
      </c>
      <c r="Q55" s="363">
        <v>10692</v>
      </c>
      <c r="R55" s="363">
        <v>10742</v>
      </c>
      <c r="S55" s="363">
        <v>10802</v>
      </c>
      <c r="T55" s="363">
        <v>10845</v>
      </c>
      <c r="U55" s="363">
        <v>10898</v>
      </c>
      <c r="V55" s="363">
        <v>10942</v>
      </c>
      <c r="W55" s="363">
        <v>10966</v>
      </c>
    </row>
    <row r="56" spans="1:23" ht="15">
      <c r="A56" s="362" t="s">
        <v>269</v>
      </c>
      <c r="B56" t="s">
        <v>131</v>
      </c>
      <c r="C56" s="363">
        <v>10947</v>
      </c>
      <c r="D56" s="363">
        <v>10654</v>
      </c>
      <c r="E56" s="363">
        <v>10397</v>
      </c>
      <c r="F56" s="363">
        <v>10117</v>
      </c>
      <c r="G56" s="363">
        <v>9870</v>
      </c>
      <c r="H56" s="363">
        <v>10414</v>
      </c>
      <c r="I56" s="363">
        <v>10497</v>
      </c>
      <c r="J56" s="363">
        <v>10587</v>
      </c>
      <c r="K56" s="363">
        <v>10700</v>
      </c>
      <c r="L56" s="363">
        <v>10785</v>
      </c>
      <c r="M56" s="363">
        <v>10855</v>
      </c>
      <c r="N56" s="363">
        <v>10921</v>
      </c>
      <c r="O56" s="363">
        <v>10981</v>
      </c>
      <c r="P56" s="363">
        <v>11051</v>
      </c>
      <c r="Q56" s="363">
        <v>11090</v>
      </c>
      <c r="R56" s="363">
        <v>11151</v>
      </c>
      <c r="S56" s="363">
        <v>11211</v>
      </c>
      <c r="T56" s="363">
        <v>11251</v>
      </c>
      <c r="U56" s="363">
        <v>11298</v>
      </c>
      <c r="V56" s="363">
        <v>11349</v>
      </c>
      <c r="W56" s="363">
        <v>11399</v>
      </c>
    </row>
    <row r="57" spans="1:23" ht="15">
      <c r="A57" s="362" t="s">
        <v>232</v>
      </c>
      <c r="B57" t="s">
        <v>83</v>
      </c>
      <c r="C57" s="363">
        <v>6494</v>
      </c>
      <c r="D57" s="363">
        <v>6464</v>
      </c>
      <c r="E57" s="363">
        <v>6496</v>
      </c>
      <c r="F57" s="363">
        <v>6560</v>
      </c>
      <c r="G57" s="363">
        <v>6607</v>
      </c>
      <c r="H57" s="363">
        <v>6750</v>
      </c>
      <c r="I57" s="363">
        <v>6797</v>
      </c>
      <c r="J57" s="363">
        <v>6860</v>
      </c>
      <c r="K57" s="363">
        <v>6926</v>
      </c>
      <c r="L57" s="363">
        <v>6966</v>
      </c>
      <c r="M57" s="363">
        <v>7015</v>
      </c>
      <c r="N57" s="363">
        <v>7077</v>
      </c>
      <c r="O57" s="363">
        <v>7115</v>
      </c>
      <c r="P57" s="363">
        <v>7153</v>
      </c>
      <c r="Q57" s="363">
        <v>7182</v>
      </c>
      <c r="R57" s="363">
        <v>7222</v>
      </c>
      <c r="S57" s="363">
        <v>7243</v>
      </c>
      <c r="T57" s="363">
        <v>7291</v>
      </c>
      <c r="U57" s="363">
        <v>7310</v>
      </c>
      <c r="V57" s="363">
        <v>7344</v>
      </c>
      <c r="W57" s="363">
        <v>7358</v>
      </c>
    </row>
    <row r="58" spans="1:23" ht="15">
      <c r="A58" s="362" t="s">
        <v>270</v>
      </c>
      <c r="B58" t="s">
        <v>132</v>
      </c>
      <c r="C58" s="363">
        <v>51910</v>
      </c>
      <c r="D58" s="363">
        <v>52793</v>
      </c>
      <c r="E58" s="363">
        <v>53835</v>
      </c>
      <c r="F58" s="363">
        <v>55121</v>
      </c>
      <c r="G58" s="363">
        <v>56774</v>
      </c>
      <c r="H58" s="363">
        <v>57407</v>
      </c>
      <c r="I58" s="363">
        <v>58183</v>
      </c>
      <c r="J58" s="363">
        <v>58715</v>
      </c>
      <c r="K58" s="363">
        <v>59226</v>
      </c>
      <c r="L58" s="363">
        <v>59710</v>
      </c>
      <c r="M58" s="363">
        <v>60148</v>
      </c>
      <c r="N58" s="363">
        <v>60502</v>
      </c>
      <c r="O58" s="363">
        <v>60843</v>
      </c>
      <c r="P58" s="363">
        <v>61143</v>
      </c>
      <c r="Q58" s="363">
        <v>61462</v>
      </c>
      <c r="R58" s="363">
        <v>61752</v>
      </c>
      <c r="S58" s="363">
        <v>62031</v>
      </c>
      <c r="T58" s="363">
        <v>62298</v>
      </c>
      <c r="U58" s="363">
        <v>62545</v>
      </c>
      <c r="V58" s="363">
        <v>62797</v>
      </c>
      <c r="W58" s="363">
        <v>63024</v>
      </c>
    </row>
    <row r="59" spans="1:23" ht="15">
      <c r="A59" s="362" t="s">
        <v>271</v>
      </c>
      <c r="B59" t="s">
        <v>133</v>
      </c>
      <c r="C59" s="363">
        <v>7926</v>
      </c>
      <c r="D59" s="363">
        <v>8068</v>
      </c>
      <c r="E59" s="363">
        <v>8203</v>
      </c>
      <c r="F59" s="363">
        <v>8363</v>
      </c>
      <c r="G59" s="363">
        <v>8548</v>
      </c>
      <c r="H59" s="363">
        <v>8681</v>
      </c>
      <c r="I59" s="363">
        <v>8791</v>
      </c>
      <c r="J59" s="363">
        <v>8862</v>
      </c>
      <c r="K59" s="363">
        <v>8945</v>
      </c>
      <c r="L59" s="363">
        <v>9020</v>
      </c>
      <c r="M59" s="363">
        <v>9072</v>
      </c>
      <c r="N59" s="363">
        <v>9124</v>
      </c>
      <c r="O59" s="363">
        <v>9162</v>
      </c>
      <c r="P59" s="363">
        <v>9223</v>
      </c>
      <c r="Q59" s="363">
        <v>9257</v>
      </c>
      <c r="R59" s="363">
        <v>9286</v>
      </c>
      <c r="S59" s="363">
        <v>9345</v>
      </c>
      <c r="T59" s="363">
        <v>9370</v>
      </c>
      <c r="U59" s="363">
        <v>9424</v>
      </c>
      <c r="V59" s="363">
        <v>9440</v>
      </c>
      <c r="W59" s="363">
        <v>9473</v>
      </c>
    </row>
    <row r="60" spans="1:23" ht="15">
      <c r="A60" s="362" t="s">
        <v>251</v>
      </c>
      <c r="B60" t="s">
        <v>107</v>
      </c>
      <c r="C60" s="363">
        <v>5610</v>
      </c>
      <c r="D60" s="363">
        <v>5562</v>
      </c>
      <c r="E60" s="363">
        <v>5526</v>
      </c>
      <c r="F60" s="363">
        <v>5451</v>
      </c>
      <c r="G60" s="363">
        <v>5400</v>
      </c>
      <c r="H60" s="363">
        <v>5564</v>
      </c>
      <c r="I60" s="363">
        <v>5575</v>
      </c>
      <c r="J60" s="363">
        <v>5636</v>
      </c>
      <c r="K60" s="363">
        <v>5682</v>
      </c>
      <c r="L60" s="363">
        <v>5716</v>
      </c>
      <c r="M60" s="363">
        <v>5754</v>
      </c>
      <c r="N60" s="363">
        <v>5784</v>
      </c>
      <c r="O60" s="363">
        <v>5844</v>
      </c>
      <c r="P60" s="363">
        <v>5850</v>
      </c>
      <c r="Q60" s="363">
        <v>5887</v>
      </c>
      <c r="R60" s="363">
        <v>5927</v>
      </c>
      <c r="S60" s="363">
        <v>5945</v>
      </c>
      <c r="T60" s="363">
        <v>5969</v>
      </c>
      <c r="U60" s="363">
        <v>5993</v>
      </c>
      <c r="V60" s="363">
        <v>5999</v>
      </c>
      <c r="W60" s="363">
        <v>6046</v>
      </c>
    </row>
    <row r="61" spans="1:23" ht="15">
      <c r="A61" s="362" t="s">
        <v>292</v>
      </c>
      <c r="B61" t="s">
        <v>160</v>
      </c>
      <c r="C61" s="363">
        <v>5387</v>
      </c>
      <c r="D61" s="363">
        <v>5418</v>
      </c>
      <c r="E61" s="363">
        <v>5393</v>
      </c>
      <c r="F61" s="363">
        <v>5469</v>
      </c>
      <c r="G61" s="363">
        <v>5530</v>
      </c>
      <c r="H61" s="363">
        <v>5640</v>
      </c>
      <c r="I61" s="363">
        <v>5693</v>
      </c>
      <c r="J61" s="363">
        <v>5742</v>
      </c>
      <c r="K61" s="363">
        <v>5790</v>
      </c>
      <c r="L61" s="363">
        <v>5846</v>
      </c>
      <c r="M61" s="363">
        <v>5876</v>
      </c>
      <c r="N61" s="363">
        <v>5923</v>
      </c>
      <c r="O61" s="363">
        <v>5938</v>
      </c>
      <c r="P61" s="363">
        <v>5977</v>
      </c>
      <c r="Q61" s="363">
        <v>6006</v>
      </c>
      <c r="R61" s="363">
        <v>6026</v>
      </c>
      <c r="S61" s="363">
        <v>6057</v>
      </c>
      <c r="T61" s="363">
        <v>6099</v>
      </c>
      <c r="U61" s="363">
        <v>6112</v>
      </c>
      <c r="V61" s="363">
        <v>6147</v>
      </c>
      <c r="W61" s="363">
        <v>6160</v>
      </c>
    </row>
    <row r="62" spans="1:23" ht="15">
      <c r="A62" s="362" t="s">
        <v>199</v>
      </c>
      <c r="B62" t="s">
        <v>34</v>
      </c>
      <c r="C62" s="363">
        <v>261957</v>
      </c>
      <c r="D62" s="363">
        <v>266257</v>
      </c>
      <c r="E62" s="363">
        <v>271038</v>
      </c>
      <c r="F62" s="363">
        <v>276744</v>
      </c>
      <c r="G62" s="363">
        <v>283794</v>
      </c>
      <c r="H62" s="363">
        <v>287981</v>
      </c>
      <c r="I62" s="363">
        <v>291662</v>
      </c>
      <c r="J62" s="363">
        <v>294328</v>
      </c>
      <c r="K62" s="363">
        <v>296953</v>
      </c>
      <c r="L62" s="363">
        <v>299348</v>
      </c>
      <c r="M62" s="363">
        <v>301428</v>
      </c>
      <c r="N62" s="363">
        <v>303251</v>
      </c>
      <c r="O62" s="363">
        <v>304935</v>
      </c>
      <c r="P62" s="363">
        <v>306513</v>
      </c>
      <c r="Q62" s="363">
        <v>308030</v>
      </c>
      <c r="R62" s="363">
        <v>309480</v>
      </c>
      <c r="S62" s="363">
        <v>310892</v>
      </c>
      <c r="T62" s="363">
        <v>312201</v>
      </c>
      <c r="U62" s="363">
        <v>313478</v>
      </c>
      <c r="V62" s="363">
        <v>314667</v>
      </c>
      <c r="W62" s="363">
        <v>315760</v>
      </c>
    </row>
    <row r="63" spans="1:23" ht="15">
      <c r="A63" s="362" t="s">
        <v>233</v>
      </c>
      <c r="B63" t="s">
        <v>85</v>
      </c>
      <c r="C63" s="363">
        <v>26529</v>
      </c>
      <c r="D63" s="363">
        <v>26625</v>
      </c>
      <c r="E63" s="363">
        <v>26786</v>
      </c>
      <c r="F63" s="363">
        <v>27074</v>
      </c>
      <c r="G63" s="363">
        <v>27419</v>
      </c>
      <c r="H63" s="363">
        <v>27908</v>
      </c>
      <c r="I63" s="363">
        <v>28142</v>
      </c>
      <c r="J63" s="363">
        <v>28393</v>
      </c>
      <c r="K63" s="363">
        <v>28634</v>
      </c>
      <c r="L63" s="363">
        <v>28890</v>
      </c>
      <c r="M63" s="363">
        <v>29074</v>
      </c>
      <c r="N63" s="363">
        <v>29252</v>
      </c>
      <c r="O63" s="363">
        <v>29420</v>
      </c>
      <c r="P63" s="363">
        <v>29584</v>
      </c>
      <c r="Q63" s="363">
        <v>29711</v>
      </c>
      <c r="R63" s="363">
        <v>29865</v>
      </c>
      <c r="S63" s="363">
        <v>29991</v>
      </c>
      <c r="T63" s="363">
        <v>30145</v>
      </c>
      <c r="U63" s="363">
        <v>30249</v>
      </c>
      <c r="V63" s="363">
        <v>30372</v>
      </c>
      <c r="W63" s="363">
        <v>30494</v>
      </c>
    </row>
    <row r="64" spans="1:23" ht="15">
      <c r="A64" s="362" t="s">
        <v>293</v>
      </c>
      <c r="B64" t="s">
        <v>161</v>
      </c>
      <c r="C64" s="363">
        <v>14287</v>
      </c>
      <c r="D64" s="363">
        <v>14357</v>
      </c>
      <c r="E64" s="363">
        <v>14459</v>
      </c>
      <c r="F64" s="363">
        <v>14518</v>
      </c>
      <c r="G64" s="363">
        <v>14662</v>
      </c>
      <c r="H64" s="363">
        <v>14987</v>
      </c>
      <c r="I64" s="363">
        <v>15115</v>
      </c>
      <c r="J64" s="363">
        <v>15257</v>
      </c>
      <c r="K64" s="363">
        <v>15400</v>
      </c>
      <c r="L64" s="363">
        <v>15513</v>
      </c>
      <c r="M64" s="363">
        <v>15637</v>
      </c>
      <c r="N64" s="363">
        <v>15734</v>
      </c>
      <c r="O64" s="363">
        <v>15816</v>
      </c>
      <c r="P64" s="363">
        <v>15896</v>
      </c>
      <c r="Q64" s="363">
        <v>15964</v>
      </c>
      <c r="R64" s="363">
        <v>16050</v>
      </c>
      <c r="S64" s="363">
        <v>16123</v>
      </c>
      <c r="T64" s="363">
        <v>16197</v>
      </c>
      <c r="U64" s="363">
        <v>16262</v>
      </c>
      <c r="V64" s="363">
        <v>16319</v>
      </c>
      <c r="W64" s="363">
        <v>16396</v>
      </c>
    </row>
    <row r="65" spans="1:23" ht="15">
      <c r="A65" s="362" t="s">
        <v>294</v>
      </c>
      <c r="B65" t="s">
        <v>162</v>
      </c>
      <c r="C65" s="363">
        <v>13683</v>
      </c>
      <c r="D65" s="363">
        <v>13697</v>
      </c>
      <c r="E65" s="363">
        <v>13733</v>
      </c>
      <c r="F65" s="363">
        <v>13640</v>
      </c>
      <c r="G65" s="363">
        <v>13637</v>
      </c>
      <c r="H65" s="363">
        <v>14005</v>
      </c>
      <c r="I65" s="363">
        <v>14106</v>
      </c>
      <c r="J65" s="363">
        <v>14211</v>
      </c>
      <c r="K65" s="363">
        <v>14344</v>
      </c>
      <c r="L65" s="363">
        <v>14454</v>
      </c>
      <c r="M65" s="363">
        <v>14576</v>
      </c>
      <c r="N65" s="363">
        <v>14656</v>
      </c>
      <c r="O65" s="363">
        <v>14743</v>
      </c>
      <c r="P65" s="363">
        <v>14818</v>
      </c>
      <c r="Q65" s="363">
        <v>14899</v>
      </c>
      <c r="R65" s="363">
        <v>14950</v>
      </c>
      <c r="S65" s="363">
        <v>15052</v>
      </c>
      <c r="T65" s="363">
        <v>15088</v>
      </c>
      <c r="U65" s="363">
        <v>15179</v>
      </c>
      <c r="V65" s="363">
        <v>15220</v>
      </c>
      <c r="W65" s="363">
        <v>15271</v>
      </c>
    </row>
    <row r="66" spans="1:23" ht="15">
      <c r="A66" s="362" t="s">
        <v>272</v>
      </c>
      <c r="B66" t="s">
        <v>465</v>
      </c>
      <c r="C66" s="363">
        <v>61050</v>
      </c>
      <c r="D66" s="363">
        <v>62185</v>
      </c>
      <c r="E66" s="363">
        <v>63394</v>
      </c>
      <c r="F66" s="363">
        <v>64889</v>
      </c>
      <c r="G66" s="363">
        <v>66746</v>
      </c>
      <c r="H66" s="363">
        <v>67628</v>
      </c>
      <c r="I66" s="363">
        <v>68554</v>
      </c>
      <c r="J66" s="363">
        <v>69202</v>
      </c>
      <c r="K66" s="363">
        <v>69831</v>
      </c>
      <c r="L66" s="363">
        <v>70387</v>
      </c>
      <c r="M66" s="363">
        <v>70868</v>
      </c>
      <c r="N66" s="363">
        <v>71319</v>
      </c>
      <c r="O66" s="363">
        <v>71728</v>
      </c>
      <c r="P66" s="363">
        <v>72101</v>
      </c>
      <c r="Q66" s="363">
        <v>72467</v>
      </c>
      <c r="R66" s="363">
        <v>72828</v>
      </c>
      <c r="S66" s="363">
        <v>73137</v>
      </c>
      <c r="T66" s="363">
        <v>73476</v>
      </c>
      <c r="U66" s="363">
        <v>73755</v>
      </c>
      <c r="V66" s="363">
        <v>74064</v>
      </c>
      <c r="W66" s="363">
        <v>74322</v>
      </c>
    </row>
    <row r="67" spans="1:23" ht="15">
      <c r="A67" s="362" t="s">
        <v>200</v>
      </c>
      <c r="B67" t="s">
        <v>35</v>
      </c>
      <c r="C67" s="363">
        <v>67208</v>
      </c>
      <c r="D67" s="363">
        <v>68483</v>
      </c>
      <c r="E67" s="363">
        <v>69836</v>
      </c>
      <c r="F67" s="363">
        <v>71545</v>
      </c>
      <c r="G67" s="363">
        <v>73696</v>
      </c>
      <c r="H67" s="363">
        <v>74589</v>
      </c>
      <c r="I67" s="363">
        <v>75609</v>
      </c>
      <c r="J67" s="363">
        <v>76291</v>
      </c>
      <c r="K67" s="363">
        <v>76971</v>
      </c>
      <c r="L67" s="363">
        <v>77611</v>
      </c>
      <c r="M67" s="363">
        <v>78143</v>
      </c>
      <c r="N67" s="363">
        <v>78613</v>
      </c>
      <c r="O67" s="363">
        <v>79061</v>
      </c>
      <c r="P67" s="363">
        <v>79471</v>
      </c>
      <c r="Q67" s="363">
        <v>79856</v>
      </c>
      <c r="R67" s="363">
        <v>80232</v>
      </c>
      <c r="S67" s="363">
        <v>80618</v>
      </c>
      <c r="T67" s="363">
        <v>80955</v>
      </c>
      <c r="U67" s="363">
        <v>81293</v>
      </c>
      <c r="V67" s="363">
        <v>81617</v>
      </c>
      <c r="W67" s="363">
        <v>81910</v>
      </c>
    </row>
    <row r="68" spans="1:23" ht="15">
      <c r="A68" s="362" t="s">
        <v>295</v>
      </c>
      <c r="B68" t="s">
        <v>163</v>
      </c>
      <c r="C68" s="363">
        <v>8468</v>
      </c>
      <c r="D68" s="363">
        <v>8343</v>
      </c>
      <c r="E68" s="363">
        <v>8256</v>
      </c>
      <c r="F68" s="363">
        <v>8114</v>
      </c>
      <c r="G68" s="363">
        <v>8298</v>
      </c>
      <c r="H68" s="363">
        <v>8321</v>
      </c>
      <c r="I68" s="363">
        <v>8373</v>
      </c>
      <c r="J68" s="363">
        <v>8459</v>
      </c>
      <c r="K68" s="363">
        <v>8571</v>
      </c>
      <c r="L68" s="363">
        <v>8614</v>
      </c>
      <c r="M68" s="363">
        <v>8689</v>
      </c>
      <c r="N68" s="363">
        <v>8769</v>
      </c>
      <c r="O68" s="363">
        <v>8809</v>
      </c>
      <c r="P68" s="363">
        <v>8876</v>
      </c>
      <c r="Q68" s="363">
        <v>8940</v>
      </c>
      <c r="R68" s="363">
        <v>8983</v>
      </c>
      <c r="S68" s="363">
        <v>9022</v>
      </c>
      <c r="T68" s="363">
        <v>9091</v>
      </c>
      <c r="U68" s="363">
        <v>9130</v>
      </c>
      <c r="V68" s="363">
        <v>9163</v>
      </c>
      <c r="W68" s="363">
        <v>9211</v>
      </c>
    </row>
    <row r="69" spans="1:23" ht="15">
      <c r="A69" s="362" t="s">
        <v>273</v>
      </c>
      <c r="B69" t="s">
        <v>135</v>
      </c>
      <c r="C69" s="363">
        <v>20572</v>
      </c>
      <c r="D69" s="363">
        <v>20784</v>
      </c>
      <c r="E69" s="363">
        <v>21075</v>
      </c>
      <c r="F69" s="363">
        <v>21475</v>
      </c>
      <c r="G69" s="363">
        <v>21963</v>
      </c>
      <c r="H69" s="363">
        <v>22234</v>
      </c>
      <c r="I69" s="363">
        <v>22474</v>
      </c>
      <c r="J69" s="363">
        <v>22692</v>
      </c>
      <c r="K69" s="363">
        <v>22870</v>
      </c>
      <c r="L69" s="363">
        <v>23072</v>
      </c>
      <c r="M69" s="363">
        <v>23240</v>
      </c>
      <c r="N69" s="363">
        <v>23373</v>
      </c>
      <c r="O69" s="363">
        <v>23510</v>
      </c>
      <c r="P69" s="363">
        <v>23624</v>
      </c>
      <c r="Q69" s="363">
        <v>23732</v>
      </c>
      <c r="R69" s="363">
        <v>23851</v>
      </c>
      <c r="S69" s="363">
        <v>23964</v>
      </c>
      <c r="T69" s="363">
        <v>24053</v>
      </c>
      <c r="U69" s="363">
        <v>24159</v>
      </c>
      <c r="V69" s="363">
        <v>24239</v>
      </c>
      <c r="W69" s="363">
        <v>24328</v>
      </c>
    </row>
    <row r="70" spans="1:23" ht="15">
      <c r="A70" s="362" t="s">
        <v>252</v>
      </c>
      <c r="B70" t="s">
        <v>108</v>
      </c>
      <c r="C70" s="363">
        <v>10093</v>
      </c>
      <c r="D70" s="363">
        <v>10094</v>
      </c>
      <c r="E70" s="363">
        <v>10007</v>
      </c>
      <c r="F70" s="363">
        <v>10028</v>
      </c>
      <c r="G70" s="363">
        <v>10040</v>
      </c>
      <c r="H70" s="363">
        <v>10313</v>
      </c>
      <c r="I70" s="363">
        <v>10361</v>
      </c>
      <c r="J70" s="363">
        <v>10466</v>
      </c>
      <c r="K70" s="363">
        <v>10556</v>
      </c>
      <c r="L70" s="363">
        <v>10649</v>
      </c>
      <c r="M70" s="363">
        <v>10709</v>
      </c>
      <c r="N70" s="363">
        <v>10772</v>
      </c>
      <c r="O70" s="363">
        <v>10843</v>
      </c>
      <c r="P70" s="363">
        <v>10910</v>
      </c>
      <c r="Q70" s="363">
        <v>10960</v>
      </c>
      <c r="R70" s="363">
        <v>11008</v>
      </c>
      <c r="S70" s="363">
        <v>11059</v>
      </c>
      <c r="T70" s="363">
        <v>11111</v>
      </c>
      <c r="U70" s="363">
        <v>11160</v>
      </c>
      <c r="V70" s="363">
        <v>11204</v>
      </c>
      <c r="W70" s="363">
        <v>11244</v>
      </c>
    </row>
    <row r="71" spans="1:23" ht="15">
      <c r="A71" s="362" t="s">
        <v>209</v>
      </c>
      <c r="B71" t="s">
        <v>50</v>
      </c>
      <c r="C71" s="363">
        <v>8317</v>
      </c>
      <c r="D71" s="363">
        <v>8277</v>
      </c>
      <c r="E71" s="363">
        <v>8188</v>
      </c>
      <c r="F71" s="363">
        <v>8221</v>
      </c>
      <c r="G71" s="363">
        <v>8218</v>
      </c>
      <c r="H71" s="363">
        <v>8431</v>
      </c>
      <c r="I71" s="363">
        <v>8495</v>
      </c>
      <c r="J71" s="363">
        <v>8559</v>
      </c>
      <c r="K71" s="363">
        <v>8646</v>
      </c>
      <c r="L71" s="363">
        <v>8707</v>
      </c>
      <c r="M71" s="363">
        <v>8785</v>
      </c>
      <c r="N71" s="363">
        <v>8844</v>
      </c>
      <c r="O71" s="363">
        <v>8883</v>
      </c>
      <c r="P71" s="363">
        <v>8921</v>
      </c>
      <c r="Q71" s="363">
        <v>8965</v>
      </c>
      <c r="R71" s="363">
        <v>9026</v>
      </c>
      <c r="S71" s="363">
        <v>9054</v>
      </c>
      <c r="T71" s="363">
        <v>9114</v>
      </c>
      <c r="U71" s="363">
        <v>9135</v>
      </c>
      <c r="V71" s="363">
        <v>9171</v>
      </c>
      <c r="W71" s="363">
        <v>9210</v>
      </c>
    </row>
    <row r="72" spans="1:23" ht="15">
      <c r="A72" s="362" t="s">
        <v>274</v>
      </c>
      <c r="B72" t="s">
        <v>136</v>
      </c>
      <c r="C72" s="363">
        <v>61201</v>
      </c>
      <c r="D72" s="363">
        <v>62194</v>
      </c>
      <c r="E72" s="363">
        <v>63234</v>
      </c>
      <c r="F72" s="363">
        <v>64645</v>
      </c>
      <c r="G72" s="363">
        <v>66399</v>
      </c>
      <c r="H72" s="363">
        <v>67241</v>
      </c>
      <c r="I72" s="363">
        <v>68112</v>
      </c>
      <c r="J72" s="363">
        <v>68738</v>
      </c>
      <c r="K72" s="363">
        <v>69343</v>
      </c>
      <c r="L72" s="363">
        <v>69898</v>
      </c>
      <c r="M72" s="363">
        <v>70392</v>
      </c>
      <c r="N72" s="363">
        <v>70819</v>
      </c>
      <c r="O72" s="363">
        <v>71197</v>
      </c>
      <c r="P72" s="363">
        <v>71581</v>
      </c>
      <c r="Q72" s="363">
        <v>71942</v>
      </c>
      <c r="R72" s="363">
        <v>72274</v>
      </c>
      <c r="S72" s="363">
        <v>72610</v>
      </c>
      <c r="T72" s="363">
        <v>72909</v>
      </c>
      <c r="U72" s="363">
        <v>73209</v>
      </c>
      <c r="V72" s="363">
        <v>73512</v>
      </c>
      <c r="W72" s="363">
        <v>73758</v>
      </c>
    </row>
    <row r="73" spans="1:23" ht="15">
      <c r="A73" s="362" t="s">
        <v>296</v>
      </c>
      <c r="B73" t="s">
        <v>164</v>
      </c>
      <c r="C73" s="363">
        <v>6897</v>
      </c>
      <c r="D73" s="363">
        <v>6786</v>
      </c>
      <c r="E73" s="363">
        <v>6779</v>
      </c>
      <c r="F73" s="363">
        <v>6680</v>
      </c>
      <c r="G73" s="363">
        <v>6635</v>
      </c>
      <c r="H73" s="363">
        <v>6830</v>
      </c>
      <c r="I73" s="363">
        <v>6840</v>
      </c>
      <c r="J73" s="363">
        <v>6906</v>
      </c>
      <c r="K73" s="363">
        <v>6973</v>
      </c>
      <c r="L73" s="363">
        <v>7035</v>
      </c>
      <c r="M73" s="363">
        <v>7062</v>
      </c>
      <c r="N73" s="363">
        <v>7107</v>
      </c>
      <c r="O73" s="363">
        <v>7173</v>
      </c>
      <c r="P73" s="363">
        <v>7195</v>
      </c>
      <c r="Q73" s="363">
        <v>7234</v>
      </c>
      <c r="R73" s="363">
        <v>7255</v>
      </c>
      <c r="S73" s="363">
        <v>7307</v>
      </c>
      <c r="T73" s="363">
        <v>7333</v>
      </c>
      <c r="U73" s="363">
        <v>7358</v>
      </c>
      <c r="V73" s="363">
        <v>7381</v>
      </c>
      <c r="W73" s="363">
        <v>7413</v>
      </c>
    </row>
    <row r="74" spans="1:23" ht="15">
      <c r="A74" s="362" t="s">
        <v>310</v>
      </c>
      <c r="B74" t="s">
        <v>183</v>
      </c>
      <c r="C74" s="363">
        <v>4589</v>
      </c>
      <c r="D74" s="363">
        <v>4696</v>
      </c>
      <c r="E74" s="363">
        <v>4808</v>
      </c>
      <c r="F74" s="363">
        <v>4911</v>
      </c>
      <c r="G74" s="363">
        <v>5088</v>
      </c>
      <c r="H74" s="363">
        <v>5119</v>
      </c>
      <c r="I74" s="363">
        <v>5183</v>
      </c>
      <c r="J74" s="363">
        <v>5235</v>
      </c>
      <c r="K74" s="363">
        <v>5263</v>
      </c>
      <c r="L74" s="363">
        <v>5300</v>
      </c>
      <c r="M74" s="363">
        <v>5332</v>
      </c>
      <c r="N74" s="363">
        <v>5377</v>
      </c>
      <c r="O74" s="363">
        <v>5397</v>
      </c>
      <c r="P74" s="363">
        <v>5415</v>
      </c>
      <c r="Q74" s="363">
        <v>5435</v>
      </c>
      <c r="R74" s="363">
        <v>5480</v>
      </c>
      <c r="S74" s="363">
        <v>5482</v>
      </c>
      <c r="T74" s="363">
        <v>5500</v>
      </c>
      <c r="U74" s="363">
        <v>5534</v>
      </c>
      <c r="V74" s="363">
        <v>5546</v>
      </c>
      <c r="W74" s="363">
        <v>5558</v>
      </c>
    </row>
    <row r="75" spans="1:23" ht="15">
      <c r="A75" s="362" t="s">
        <v>311</v>
      </c>
      <c r="B75" t="s">
        <v>184</v>
      </c>
      <c r="C75" s="363">
        <v>13512</v>
      </c>
      <c r="D75" s="363">
        <v>13625</v>
      </c>
      <c r="E75" s="363">
        <v>13778</v>
      </c>
      <c r="F75" s="363">
        <v>13991</v>
      </c>
      <c r="G75" s="363">
        <v>14196</v>
      </c>
      <c r="H75" s="363">
        <v>14479</v>
      </c>
      <c r="I75" s="363">
        <v>14639</v>
      </c>
      <c r="J75" s="363">
        <v>14775</v>
      </c>
      <c r="K75" s="363">
        <v>14904</v>
      </c>
      <c r="L75" s="363">
        <v>15035</v>
      </c>
      <c r="M75" s="363">
        <v>15148</v>
      </c>
      <c r="N75" s="363">
        <v>15214</v>
      </c>
      <c r="O75" s="363">
        <v>15301</v>
      </c>
      <c r="P75" s="363">
        <v>15393</v>
      </c>
      <c r="Q75" s="363">
        <v>15464</v>
      </c>
      <c r="R75" s="363">
        <v>15520</v>
      </c>
      <c r="S75" s="363">
        <v>15601</v>
      </c>
      <c r="T75" s="363">
        <v>15672</v>
      </c>
      <c r="U75" s="363">
        <v>15730</v>
      </c>
      <c r="V75" s="363">
        <v>15793</v>
      </c>
      <c r="W75" s="363">
        <v>15836</v>
      </c>
    </row>
    <row r="76" spans="1:23" ht="15">
      <c r="A76" s="362" t="s">
        <v>275</v>
      </c>
      <c r="B76" t="s">
        <v>137</v>
      </c>
      <c r="C76" s="363">
        <v>10650</v>
      </c>
      <c r="D76" s="363">
        <v>10501</v>
      </c>
      <c r="E76" s="363">
        <v>10254</v>
      </c>
      <c r="F76" s="363">
        <v>10153</v>
      </c>
      <c r="G76" s="363">
        <v>9997</v>
      </c>
      <c r="H76" s="363">
        <v>10464</v>
      </c>
      <c r="I76" s="363">
        <v>10541</v>
      </c>
      <c r="J76" s="363">
        <v>10629</v>
      </c>
      <c r="K76" s="363">
        <v>10723</v>
      </c>
      <c r="L76" s="363">
        <v>10812</v>
      </c>
      <c r="M76" s="363">
        <v>10889</v>
      </c>
      <c r="N76" s="363">
        <v>10953</v>
      </c>
      <c r="O76" s="363">
        <v>11017</v>
      </c>
      <c r="P76" s="363">
        <v>11077</v>
      </c>
      <c r="Q76" s="363">
        <v>11128</v>
      </c>
      <c r="R76" s="363">
        <v>11199</v>
      </c>
      <c r="S76" s="363">
        <v>11232</v>
      </c>
      <c r="T76" s="363">
        <v>11290</v>
      </c>
      <c r="U76" s="363">
        <v>11339</v>
      </c>
      <c r="V76" s="363">
        <v>11380</v>
      </c>
      <c r="W76" s="363">
        <v>11441</v>
      </c>
    </row>
    <row r="77" spans="1:23" ht="15">
      <c r="A77" s="362" t="s">
        <v>312</v>
      </c>
      <c r="B77" t="s">
        <v>185</v>
      </c>
      <c r="C77" s="363">
        <v>40508</v>
      </c>
      <c r="D77" s="363">
        <v>41016</v>
      </c>
      <c r="E77" s="363">
        <v>41526</v>
      </c>
      <c r="F77" s="363">
        <v>42281</v>
      </c>
      <c r="G77" s="363">
        <v>43257</v>
      </c>
      <c r="H77" s="363">
        <v>43840</v>
      </c>
      <c r="I77" s="363">
        <v>44348</v>
      </c>
      <c r="J77" s="363">
        <v>44743</v>
      </c>
      <c r="K77" s="363">
        <v>45151</v>
      </c>
      <c r="L77" s="363">
        <v>45530</v>
      </c>
      <c r="M77" s="363">
        <v>45834</v>
      </c>
      <c r="N77" s="363">
        <v>46126</v>
      </c>
      <c r="O77" s="363">
        <v>46382</v>
      </c>
      <c r="P77" s="363">
        <v>46624</v>
      </c>
      <c r="Q77" s="363">
        <v>46869</v>
      </c>
      <c r="R77" s="363">
        <v>47091</v>
      </c>
      <c r="S77" s="363">
        <v>47315</v>
      </c>
      <c r="T77" s="363">
        <v>47515</v>
      </c>
      <c r="U77" s="363">
        <v>47698</v>
      </c>
      <c r="V77" s="363">
        <v>47901</v>
      </c>
      <c r="W77" s="363">
        <v>48065</v>
      </c>
    </row>
    <row r="78" spans="1:23" ht="15">
      <c r="A78" s="362" t="s">
        <v>205</v>
      </c>
      <c r="B78" t="s">
        <v>43</v>
      </c>
      <c r="C78" s="363">
        <v>24258</v>
      </c>
      <c r="D78" s="363">
        <v>24697</v>
      </c>
      <c r="E78" s="363">
        <v>25165</v>
      </c>
      <c r="F78" s="363">
        <v>25790</v>
      </c>
      <c r="G78" s="363">
        <v>26652</v>
      </c>
      <c r="H78" s="363">
        <v>26852</v>
      </c>
      <c r="I78" s="363">
        <v>27195</v>
      </c>
      <c r="J78" s="363">
        <v>27451</v>
      </c>
      <c r="K78" s="363">
        <v>27705</v>
      </c>
      <c r="L78" s="363">
        <v>27901</v>
      </c>
      <c r="M78" s="363">
        <v>28100</v>
      </c>
      <c r="N78" s="363">
        <v>28268</v>
      </c>
      <c r="O78" s="363">
        <v>28435</v>
      </c>
      <c r="P78" s="363">
        <v>28577</v>
      </c>
      <c r="Q78" s="363">
        <v>28696</v>
      </c>
      <c r="R78" s="363">
        <v>28834</v>
      </c>
      <c r="S78" s="363">
        <v>28960</v>
      </c>
      <c r="T78" s="363">
        <v>29087</v>
      </c>
      <c r="U78" s="363">
        <v>29215</v>
      </c>
      <c r="V78" s="363">
        <v>29292</v>
      </c>
      <c r="W78" s="363">
        <v>29411</v>
      </c>
    </row>
    <row r="79" spans="1:23" ht="15">
      <c r="A79" s="362" t="s">
        <v>253</v>
      </c>
      <c r="B79" t="s">
        <v>109</v>
      </c>
      <c r="C79" s="363">
        <v>3093</v>
      </c>
      <c r="D79" s="363">
        <v>3092</v>
      </c>
      <c r="E79" s="363">
        <v>3100</v>
      </c>
      <c r="F79" s="363">
        <v>3127</v>
      </c>
      <c r="G79" s="363">
        <v>3150</v>
      </c>
      <c r="H79" s="363">
        <v>3211</v>
      </c>
      <c r="I79" s="363">
        <v>3236</v>
      </c>
      <c r="J79" s="363">
        <v>3269</v>
      </c>
      <c r="K79" s="363">
        <v>3292</v>
      </c>
      <c r="L79" s="363">
        <v>3327</v>
      </c>
      <c r="M79" s="363">
        <v>3350</v>
      </c>
      <c r="N79" s="363">
        <v>3368</v>
      </c>
      <c r="O79" s="363">
        <v>3379</v>
      </c>
      <c r="P79" s="363">
        <v>3389</v>
      </c>
      <c r="Q79" s="363">
        <v>3423</v>
      </c>
      <c r="R79" s="363">
        <v>3436</v>
      </c>
      <c r="S79" s="363">
        <v>3447</v>
      </c>
      <c r="T79" s="363">
        <v>3459</v>
      </c>
      <c r="U79" s="363">
        <v>3474</v>
      </c>
      <c r="V79" s="363">
        <v>3503</v>
      </c>
      <c r="W79" s="363">
        <v>3499</v>
      </c>
    </row>
    <row r="80" spans="1:23" ht="15">
      <c r="A80" s="362" t="s">
        <v>266</v>
      </c>
      <c r="B80" t="s">
        <v>466</v>
      </c>
      <c r="C80" s="363">
        <v>20119</v>
      </c>
      <c r="D80" s="363">
        <v>20351</v>
      </c>
      <c r="E80" s="363">
        <v>20694</v>
      </c>
      <c r="F80" s="363">
        <v>21049</v>
      </c>
      <c r="G80" s="363">
        <v>21427</v>
      </c>
      <c r="H80" s="363">
        <v>21795</v>
      </c>
      <c r="I80" s="363">
        <v>22008</v>
      </c>
      <c r="J80" s="363">
        <v>22217</v>
      </c>
      <c r="K80" s="363">
        <v>22410</v>
      </c>
      <c r="L80" s="363">
        <v>22592</v>
      </c>
      <c r="M80" s="363">
        <v>22736</v>
      </c>
      <c r="N80" s="363">
        <v>22894</v>
      </c>
      <c r="O80" s="363">
        <v>23016</v>
      </c>
      <c r="P80" s="363">
        <v>23137</v>
      </c>
      <c r="Q80" s="363">
        <v>23243</v>
      </c>
      <c r="R80" s="363">
        <v>23354</v>
      </c>
      <c r="S80" s="363">
        <v>23470</v>
      </c>
      <c r="T80" s="363">
        <v>23565</v>
      </c>
      <c r="U80" s="363">
        <v>23654</v>
      </c>
      <c r="V80" s="363">
        <v>23735</v>
      </c>
      <c r="W80" s="363">
        <v>23848</v>
      </c>
    </row>
    <row r="81" spans="1:23" ht="15">
      <c r="A81" s="362" t="s">
        <v>254</v>
      </c>
      <c r="B81" t="s">
        <v>110</v>
      </c>
      <c r="C81" s="363">
        <v>7976</v>
      </c>
      <c r="D81" s="363">
        <v>7991</v>
      </c>
      <c r="E81" s="363">
        <v>8023</v>
      </c>
      <c r="F81" s="363">
        <v>8097</v>
      </c>
      <c r="G81" s="363">
        <v>8186</v>
      </c>
      <c r="H81" s="363">
        <v>8356</v>
      </c>
      <c r="I81" s="363">
        <v>8431</v>
      </c>
      <c r="J81" s="363">
        <v>8504</v>
      </c>
      <c r="K81" s="363">
        <v>8585</v>
      </c>
      <c r="L81" s="363">
        <v>8644</v>
      </c>
      <c r="M81" s="363">
        <v>8717</v>
      </c>
      <c r="N81" s="363">
        <v>8758</v>
      </c>
      <c r="O81" s="363">
        <v>8812</v>
      </c>
      <c r="P81" s="363">
        <v>8846</v>
      </c>
      <c r="Q81" s="363">
        <v>8903</v>
      </c>
      <c r="R81" s="363">
        <v>8932</v>
      </c>
      <c r="S81" s="363">
        <v>8991</v>
      </c>
      <c r="T81" s="363">
        <v>9031</v>
      </c>
      <c r="U81" s="363">
        <v>9063</v>
      </c>
      <c r="V81" s="363">
        <v>9103</v>
      </c>
      <c r="W81" s="363">
        <v>9117</v>
      </c>
    </row>
    <row r="82" spans="1:23" ht="15">
      <c r="A82" s="362" t="s">
        <v>297</v>
      </c>
      <c r="B82" t="s">
        <v>165</v>
      </c>
      <c r="C82" s="363">
        <v>8741</v>
      </c>
      <c r="D82" s="363">
        <v>8739</v>
      </c>
      <c r="E82" s="363">
        <v>8618</v>
      </c>
      <c r="F82" s="363">
        <v>8664</v>
      </c>
      <c r="G82" s="363">
        <v>8681</v>
      </c>
      <c r="H82" s="363">
        <v>8899</v>
      </c>
      <c r="I82" s="363">
        <v>8959</v>
      </c>
      <c r="J82" s="363">
        <v>9041</v>
      </c>
      <c r="K82" s="363">
        <v>9124</v>
      </c>
      <c r="L82" s="363">
        <v>9198</v>
      </c>
      <c r="M82" s="363">
        <v>9280</v>
      </c>
      <c r="N82" s="363">
        <v>9333</v>
      </c>
      <c r="O82" s="363">
        <v>9386</v>
      </c>
      <c r="P82" s="363">
        <v>9431</v>
      </c>
      <c r="Q82" s="363">
        <v>9471</v>
      </c>
      <c r="R82" s="363">
        <v>9524</v>
      </c>
      <c r="S82" s="363">
        <v>9571</v>
      </c>
      <c r="T82" s="363">
        <v>9607</v>
      </c>
      <c r="U82" s="363">
        <v>9663</v>
      </c>
      <c r="V82" s="363">
        <v>9681</v>
      </c>
      <c r="W82" s="363">
        <v>9734</v>
      </c>
    </row>
    <row r="83" spans="1:23" ht="15">
      <c r="A83" s="362" t="s">
        <v>210</v>
      </c>
      <c r="B83" t="s">
        <v>52</v>
      </c>
      <c r="C83" s="363">
        <v>37917</v>
      </c>
      <c r="D83" s="363">
        <v>38302</v>
      </c>
      <c r="E83" s="363">
        <v>38721</v>
      </c>
      <c r="F83" s="363">
        <v>39314</v>
      </c>
      <c r="G83" s="363">
        <v>40048</v>
      </c>
      <c r="H83" s="363">
        <v>40704</v>
      </c>
      <c r="I83" s="363">
        <v>41108</v>
      </c>
      <c r="J83" s="363">
        <v>41480</v>
      </c>
      <c r="K83" s="363">
        <v>41857</v>
      </c>
      <c r="L83" s="363">
        <v>42203</v>
      </c>
      <c r="M83" s="363">
        <v>42468</v>
      </c>
      <c r="N83" s="363">
        <v>42724</v>
      </c>
      <c r="O83" s="363">
        <v>42969</v>
      </c>
      <c r="P83" s="363">
        <v>43204</v>
      </c>
      <c r="Q83" s="363">
        <v>43408</v>
      </c>
      <c r="R83" s="363">
        <v>43613</v>
      </c>
      <c r="S83" s="363">
        <v>43797</v>
      </c>
      <c r="T83" s="363">
        <v>43991</v>
      </c>
      <c r="U83" s="363">
        <v>44164</v>
      </c>
      <c r="V83" s="363">
        <v>44333</v>
      </c>
      <c r="W83" s="363">
        <v>44499</v>
      </c>
    </row>
    <row r="84" spans="1:23" ht="15">
      <c r="A84" s="362" t="s">
        <v>211</v>
      </c>
      <c r="B84" t="s">
        <v>53</v>
      </c>
      <c r="C84" s="363">
        <v>14474</v>
      </c>
      <c r="D84" s="363">
        <v>14370</v>
      </c>
      <c r="E84" s="363">
        <v>14389</v>
      </c>
      <c r="F84" s="363">
        <v>14380</v>
      </c>
      <c r="G84" s="363">
        <v>14384</v>
      </c>
      <c r="H84" s="363">
        <v>14752</v>
      </c>
      <c r="I84" s="363">
        <v>14855</v>
      </c>
      <c r="J84" s="363">
        <v>14993</v>
      </c>
      <c r="K84" s="363">
        <v>15124</v>
      </c>
      <c r="L84" s="363">
        <v>15232</v>
      </c>
      <c r="M84" s="363">
        <v>15350</v>
      </c>
      <c r="N84" s="363">
        <v>15451</v>
      </c>
      <c r="O84" s="363">
        <v>15528</v>
      </c>
      <c r="P84" s="363">
        <v>15617</v>
      </c>
      <c r="Q84" s="363">
        <v>15701</v>
      </c>
      <c r="R84" s="363">
        <v>15768</v>
      </c>
      <c r="S84" s="363">
        <v>15845</v>
      </c>
      <c r="T84" s="363">
        <v>15919</v>
      </c>
      <c r="U84" s="363">
        <v>15983</v>
      </c>
      <c r="V84" s="363">
        <v>16047</v>
      </c>
      <c r="W84" s="363">
        <v>16101</v>
      </c>
    </row>
    <row r="85" spans="1:23" ht="15">
      <c r="A85" s="362" t="s">
        <v>212</v>
      </c>
      <c r="B85" t="s">
        <v>54</v>
      </c>
      <c r="C85" s="363">
        <v>17005</v>
      </c>
      <c r="D85" s="363">
        <v>17294</v>
      </c>
      <c r="E85" s="363">
        <v>17669</v>
      </c>
      <c r="F85" s="363">
        <v>18055</v>
      </c>
      <c r="G85" s="363">
        <v>18550</v>
      </c>
      <c r="H85" s="363">
        <v>18803</v>
      </c>
      <c r="I85" s="363">
        <v>19045</v>
      </c>
      <c r="J85" s="363">
        <v>19222</v>
      </c>
      <c r="K85" s="363">
        <v>19387</v>
      </c>
      <c r="L85" s="363">
        <v>19554</v>
      </c>
      <c r="M85" s="363">
        <v>19688</v>
      </c>
      <c r="N85" s="363">
        <v>19803</v>
      </c>
      <c r="O85" s="363">
        <v>19912</v>
      </c>
      <c r="P85" s="363">
        <v>20008</v>
      </c>
      <c r="Q85" s="363">
        <v>20091</v>
      </c>
      <c r="R85" s="363">
        <v>20206</v>
      </c>
      <c r="S85" s="363">
        <v>20287</v>
      </c>
      <c r="T85" s="363">
        <v>20358</v>
      </c>
      <c r="U85" s="363">
        <v>20442</v>
      </c>
      <c r="V85" s="363">
        <v>20536</v>
      </c>
      <c r="W85" s="363">
        <v>20592</v>
      </c>
    </row>
    <row r="86" spans="1:23" ht="15">
      <c r="A86" s="362" t="s">
        <v>217</v>
      </c>
      <c r="B86" t="s">
        <v>64</v>
      </c>
      <c r="C86" s="363">
        <v>27214</v>
      </c>
      <c r="D86" s="363">
        <v>27530</v>
      </c>
      <c r="E86" s="363">
        <v>27869</v>
      </c>
      <c r="F86" s="363">
        <v>28415</v>
      </c>
      <c r="G86" s="363">
        <v>29061</v>
      </c>
      <c r="H86" s="363">
        <v>29429</v>
      </c>
      <c r="I86" s="363">
        <v>29747</v>
      </c>
      <c r="J86" s="363">
        <v>30001</v>
      </c>
      <c r="K86" s="363">
        <v>30277</v>
      </c>
      <c r="L86" s="363">
        <v>30501</v>
      </c>
      <c r="M86" s="363">
        <v>30723</v>
      </c>
      <c r="N86" s="363">
        <v>30916</v>
      </c>
      <c r="O86" s="363">
        <v>31082</v>
      </c>
      <c r="P86" s="363">
        <v>31244</v>
      </c>
      <c r="Q86" s="363">
        <v>31404</v>
      </c>
      <c r="R86" s="363">
        <v>31539</v>
      </c>
      <c r="S86" s="363">
        <v>31681</v>
      </c>
      <c r="T86" s="363">
        <v>31834</v>
      </c>
      <c r="U86" s="363">
        <v>31954</v>
      </c>
      <c r="V86" s="363">
        <v>32079</v>
      </c>
      <c r="W86" s="363">
        <v>32180</v>
      </c>
    </row>
    <row r="87" spans="1:23" ht="15">
      <c r="A87" s="362" t="s">
        <v>267</v>
      </c>
      <c r="B87" t="s">
        <v>467</v>
      </c>
      <c r="C87" s="363">
        <v>22178</v>
      </c>
      <c r="D87" s="363">
        <v>22486</v>
      </c>
      <c r="E87" s="363">
        <v>23017</v>
      </c>
      <c r="F87" s="363">
        <v>23514</v>
      </c>
      <c r="G87" s="363">
        <v>24185</v>
      </c>
      <c r="H87" s="363">
        <v>24466</v>
      </c>
      <c r="I87" s="363">
        <v>24776</v>
      </c>
      <c r="J87" s="363">
        <v>25017</v>
      </c>
      <c r="K87" s="363">
        <v>25227</v>
      </c>
      <c r="L87" s="363">
        <v>25431</v>
      </c>
      <c r="M87" s="363">
        <v>25589</v>
      </c>
      <c r="N87" s="363">
        <v>25743</v>
      </c>
      <c r="O87" s="363">
        <v>25892</v>
      </c>
      <c r="P87" s="363">
        <v>26023</v>
      </c>
      <c r="Q87" s="363">
        <v>26155</v>
      </c>
      <c r="R87" s="363">
        <v>26278</v>
      </c>
      <c r="S87" s="363">
        <v>26408</v>
      </c>
      <c r="T87" s="363">
        <v>26500</v>
      </c>
      <c r="U87" s="363">
        <v>26594</v>
      </c>
      <c r="V87" s="363">
        <v>26703</v>
      </c>
      <c r="W87" s="363">
        <v>26817</v>
      </c>
    </row>
    <row r="88" spans="1:23" ht="15">
      <c r="A88" s="362" t="s">
        <v>276</v>
      </c>
      <c r="B88" t="s">
        <v>138</v>
      </c>
      <c r="C88" s="363">
        <v>127391</v>
      </c>
      <c r="D88" s="363">
        <v>129753</v>
      </c>
      <c r="E88" s="363">
        <v>132301</v>
      </c>
      <c r="F88" s="363">
        <v>135465</v>
      </c>
      <c r="G88" s="363">
        <v>139553</v>
      </c>
      <c r="H88" s="363">
        <v>141173</v>
      </c>
      <c r="I88" s="363">
        <v>143102</v>
      </c>
      <c r="J88" s="363">
        <v>144418</v>
      </c>
      <c r="K88" s="363">
        <v>145704</v>
      </c>
      <c r="L88" s="363">
        <v>146880</v>
      </c>
      <c r="M88" s="363">
        <v>147907</v>
      </c>
      <c r="N88" s="363">
        <v>148832</v>
      </c>
      <c r="O88" s="363">
        <v>149675</v>
      </c>
      <c r="P88" s="363">
        <v>150430</v>
      </c>
      <c r="Q88" s="363">
        <v>151186</v>
      </c>
      <c r="R88" s="363">
        <v>151913</v>
      </c>
      <c r="S88" s="363">
        <v>152599</v>
      </c>
      <c r="T88" s="363">
        <v>153264</v>
      </c>
      <c r="U88" s="363">
        <v>153909</v>
      </c>
      <c r="V88" s="363">
        <v>154492</v>
      </c>
      <c r="W88" s="363">
        <v>155044</v>
      </c>
    </row>
    <row r="89" spans="1:23" ht="15">
      <c r="A89" s="362" t="s">
        <v>255</v>
      </c>
      <c r="B89" t="s">
        <v>111</v>
      </c>
      <c r="C89" s="363">
        <v>8837</v>
      </c>
      <c r="D89" s="363">
        <v>8881</v>
      </c>
      <c r="E89" s="363">
        <v>8941</v>
      </c>
      <c r="F89" s="363">
        <v>9032</v>
      </c>
      <c r="G89" s="363">
        <v>9155</v>
      </c>
      <c r="H89" s="363">
        <v>9311</v>
      </c>
      <c r="I89" s="363">
        <v>9409</v>
      </c>
      <c r="J89" s="363">
        <v>9491</v>
      </c>
      <c r="K89" s="363">
        <v>9592</v>
      </c>
      <c r="L89" s="363">
        <v>9668</v>
      </c>
      <c r="M89" s="363">
        <v>9731</v>
      </c>
      <c r="N89" s="363">
        <v>9774</v>
      </c>
      <c r="O89" s="363">
        <v>9822</v>
      </c>
      <c r="P89" s="363">
        <v>9892</v>
      </c>
      <c r="Q89" s="363">
        <v>9933</v>
      </c>
      <c r="R89" s="363">
        <v>9992</v>
      </c>
      <c r="S89" s="363">
        <v>10037</v>
      </c>
      <c r="T89" s="363">
        <v>10087</v>
      </c>
      <c r="U89" s="363">
        <v>10121</v>
      </c>
      <c r="V89" s="363">
        <v>10165</v>
      </c>
      <c r="W89" s="363">
        <v>10189</v>
      </c>
    </row>
    <row r="90" spans="1:23" ht="15">
      <c r="A90" s="362" t="s">
        <v>201</v>
      </c>
      <c r="B90" t="s">
        <v>36</v>
      </c>
      <c r="C90" s="363">
        <v>76089</v>
      </c>
      <c r="D90" s="363">
        <v>77966</v>
      </c>
      <c r="E90" s="363">
        <v>79983</v>
      </c>
      <c r="F90" s="363">
        <v>82375</v>
      </c>
      <c r="G90" s="363">
        <v>85484</v>
      </c>
      <c r="H90" s="363">
        <v>86154</v>
      </c>
      <c r="I90" s="363">
        <v>87446</v>
      </c>
      <c r="J90" s="363">
        <v>88227</v>
      </c>
      <c r="K90" s="363">
        <v>88966</v>
      </c>
      <c r="L90" s="363">
        <v>89647</v>
      </c>
      <c r="M90" s="363">
        <v>90253</v>
      </c>
      <c r="N90" s="363">
        <v>90793</v>
      </c>
      <c r="O90" s="363">
        <v>91249</v>
      </c>
      <c r="P90" s="363">
        <v>91692</v>
      </c>
      <c r="Q90" s="363">
        <v>92099</v>
      </c>
      <c r="R90" s="363">
        <v>92507</v>
      </c>
      <c r="S90" s="363">
        <v>92899</v>
      </c>
      <c r="T90" s="363">
        <v>93229</v>
      </c>
      <c r="U90" s="363">
        <v>93593</v>
      </c>
      <c r="V90" s="363">
        <v>93937</v>
      </c>
      <c r="W90" s="363">
        <v>94223</v>
      </c>
    </row>
    <row r="91" spans="1:23" ht="15">
      <c r="A91" s="362" t="s">
        <v>298</v>
      </c>
      <c r="B91" t="s">
        <v>166</v>
      </c>
      <c r="C91" s="363">
        <v>18427</v>
      </c>
      <c r="D91" s="363">
        <v>18341</v>
      </c>
      <c r="E91" s="363">
        <v>18241</v>
      </c>
      <c r="F91" s="363">
        <v>18258</v>
      </c>
      <c r="G91" s="363">
        <v>18218</v>
      </c>
      <c r="H91" s="363">
        <v>18706</v>
      </c>
      <c r="I91" s="363">
        <v>18789</v>
      </c>
      <c r="J91" s="363">
        <v>18981</v>
      </c>
      <c r="K91" s="363">
        <v>19153</v>
      </c>
      <c r="L91" s="363">
        <v>19314</v>
      </c>
      <c r="M91" s="363">
        <v>19448</v>
      </c>
      <c r="N91" s="363">
        <v>19553</v>
      </c>
      <c r="O91" s="363">
        <v>19672</v>
      </c>
      <c r="P91" s="363">
        <v>19758</v>
      </c>
      <c r="Q91" s="363">
        <v>19872</v>
      </c>
      <c r="R91" s="363">
        <v>19964</v>
      </c>
      <c r="S91" s="363">
        <v>20059</v>
      </c>
      <c r="T91" s="363">
        <v>20159</v>
      </c>
      <c r="U91" s="363">
        <v>20233</v>
      </c>
      <c r="V91" s="363">
        <v>20295</v>
      </c>
      <c r="W91" s="363">
        <v>20388</v>
      </c>
    </row>
    <row r="92" spans="1:23" ht="15">
      <c r="A92" s="362" t="s">
        <v>234</v>
      </c>
      <c r="B92" t="s">
        <v>468</v>
      </c>
      <c r="C92" s="363">
        <v>7280</v>
      </c>
      <c r="D92" s="363">
        <v>7270</v>
      </c>
      <c r="E92" s="363">
        <v>7243</v>
      </c>
      <c r="F92" s="363">
        <v>7235</v>
      </c>
      <c r="G92" s="363">
        <v>7240</v>
      </c>
      <c r="H92" s="363">
        <v>7411</v>
      </c>
      <c r="I92" s="363">
        <v>7478</v>
      </c>
      <c r="J92" s="363">
        <v>7531</v>
      </c>
      <c r="K92" s="363">
        <v>7598</v>
      </c>
      <c r="L92" s="363">
        <v>7649</v>
      </c>
      <c r="M92" s="363">
        <v>7697</v>
      </c>
      <c r="N92" s="363">
        <v>7760</v>
      </c>
      <c r="O92" s="363">
        <v>7799</v>
      </c>
      <c r="P92" s="363">
        <v>7854</v>
      </c>
      <c r="Q92" s="363">
        <v>7884</v>
      </c>
      <c r="R92" s="363">
        <v>7933</v>
      </c>
      <c r="S92" s="363">
        <v>7958</v>
      </c>
      <c r="T92" s="363">
        <v>8014</v>
      </c>
      <c r="U92" s="363">
        <v>8033</v>
      </c>
      <c r="V92" s="363">
        <v>8075</v>
      </c>
      <c r="W92" s="363">
        <v>8098</v>
      </c>
    </row>
    <row r="93" spans="1:23" ht="15">
      <c r="A93" s="362" t="s">
        <v>277</v>
      </c>
      <c r="B93" t="s">
        <v>139</v>
      </c>
      <c r="C93" s="363">
        <v>17016</v>
      </c>
      <c r="D93" s="363">
        <v>16739</v>
      </c>
      <c r="E93" s="363">
        <v>16496</v>
      </c>
      <c r="F93" s="363">
        <v>16247</v>
      </c>
      <c r="G93" s="363">
        <v>15940</v>
      </c>
      <c r="H93" s="363">
        <v>16527</v>
      </c>
      <c r="I93" s="363">
        <v>16538</v>
      </c>
      <c r="J93" s="363">
        <v>16687</v>
      </c>
      <c r="K93" s="363">
        <v>16838</v>
      </c>
      <c r="L93" s="363">
        <v>16984</v>
      </c>
      <c r="M93" s="363">
        <v>17103</v>
      </c>
      <c r="N93" s="363">
        <v>17206</v>
      </c>
      <c r="O93" s="363">
        <v>17292</v>
      </c>
      <c r="P93" s="363">
        <v>17388</v>
      </c>
      <c r="Q93" s="363">
        <v>17472</v>
      </c>
      <c r="R93" s="363">
        <v>17539</v>
      </c>
      <c r="S93" s="363">
        <v>17631</v>
      </c>
      <c r="T93" s="363">
        <v>17699</v>
      </c>
      <c r="U93" s="363">
        <v>17776</v>
      </c>
      <c r="V93" s="363">
        <v>17862</v>
      </c>
      <c r="W93" s="363">
        <v>17906</v>
      </c>
    </row>
    <row r="94" spans="1:23" ht="15">
      <c r="A94" s="362" t="s">
        <v>278</v>
      </c>
      <c r="B94" t="s">
        <v>140</v>
      </c>
      <c r="C94" s="363">
        <v>5672</v>
      </c>
      <c r="D94" s="363">
        <v>5649</v>
      </c>
      <c r="E94" s="363">
        <v>5602</v>
      </c>
      <c r="F94" s="363">
        <v>5648</v>
      </c>
      <c r="G94" s="363">
        <v>5776</v>
      </c>
      <c r="H94" s="363">
        <v>5805</v>
      </c>
      <c r="I94" s="363">
        <v>5839</v>
      </c>
      <c r="J94" s="363">
        <v>5901</v>
      </c>
      <c r="K94" s="363">
        <v>5945</v>
      </c>
      <c r="L94" s="363">
        <v>5996</v>
      </c>
      <c r="M94" s="363">
        <v>6048</v>
      </c>
      <c r="N94" s="363">
        <v>6077</v>
      </c>
      <c r="O94" s="363">
        <v>6121</v>
      </c>
      <c r="P94" s="363">
        <v>6144</v>
      </c>
      <c r="Q94" s="363">
        <v>6189</v>
      </c>
      <c r="R94" s="363">
        <v>6220</v>
      </c>
      <c r="S94" s="363">
        <v>6239</v>
      </c>
      <c r="T94" s="363">
        <v>6269</v>
      </c>
      <c r="U94" s="363">
        <v>6312</v>
      </c>
      <c r="V94" s="363">
        <v>6315</v>
      </c>
      <c r="W94" s="363">
        <v>6361</v>
      </c>
    </row>
    <row r="95" spans="1:23" ht="15">
      <c r="A95" s="362" t="s">
        <v>256</v>
      </c>
      <c r="B95" t="s">
        <v>112</v>
      </c>
      <c r="C95" s="363">
        <v>14800</v>
      </c>
      <c r="D95" s="363">
        <v>14912</v>
      </c>
      <c r="E95" s="363">
        <v>15123</v>
      </c>
      <c r="F95" s="363">
        <v>15361</v>
      </c>
      <c r="G95" s="363">
        <v>15710</v>
      </c>
      <c r="H95" s="363">
        <v>15905</v>
      </c>
      <c r="I95" s="363">
        <v>16081</v>
      </c>
      <c r="J95" s="363">
        <v>16220</v>
      </c>
      <c r="K95" s="363">
        <v>16368</v>
      </c>
      <c r="L95" s="363">
        <v>16499</v>
      </c>
      <c r="M95" s="363">
        <v>16609</v>
      </c>
      <c r="N95" s="363">
        <v>16711</v>
      </c>
      <c r="O95" s="363">
        <v>16811</v>
      </c>
      <c r="P95" s="363">
        <v>16902</v>
      </c>
      <c r="Q95" s="363">
        <v>16968</v>
      </c>
      <c r="R95" s="363">
        <v>17053</v>
      </c>
      <c r="S95" s="363">
        <v>17138</v>
      </c>
      <c r="T95" s="363">
        <v>17207</v>
      </c>
      <c r="U95" s="363">
        <v>17276</v>
      </c>
      <c r="V95" s="363">
        <v>17334</v>
      </c>
      <c r="W95" s="363">
        <v>17391</v>
      </c>
    </row>
    <row r="96" spans="1:23" ht="15">
      <c r="A96" s="362" t="s">
        <v>235</v>
      </c>
      <c r="B96" t="s">
        <v>469</v>
      </c>
      <c r="C96" s="363">
        <v>3591</v>
      </c>
      <c r="D96" s="363">
        <v>3576</v>
      </c>
      <c r="E96" s="363">
        <v>3581</v>
      </c>
      <c r="F96" s="363">
        <v>3646</v>
      </c>
      <c r="G96" s="363">
        <v>3706</v>
      </c>
      <c r="H96" s="363">
        <v>3776</v>
      </c>
      <c r="I96" s="363">
        <v>3796</v>
      </c>
      <c r="J96" s="363">
        <v>3851</v>
      </c>
      <c r="K96" s="363">
        <v>3867</v>
      </c>
      <c r="L96" s="363">
        <v>3920</v>
      </c>
      <c r="M96" s="363">
        <v>3941</v>
      </c>
      <c r="N96" s="363">
        <v>3952</v>
      </c>
      <c r="O96" s="363">
        <v>3981</v>
      </c>
      <c r="P96" s="363">
        <v>3993</v>
      </c>
      <c r="Q96" s="363">
        <v>4022</v>
      </c>
      <c r="R96" s="363">
        <v>4038</v>
      </c>
      <c r="S96" s="363">
        <v>4046</v>
      </c>
      <c r="T96" s="363">
        <v>4089</v>
      </c>
      <c r="U96" s="363">
        <v>4083</v>
      </c>
      <c r="V96" s="363">
        <v>4103</v>
      </c>
      <c r="W96" s="363">
        <v>4113</v>
      </c>
    </row>
    <row r="97" spans="1:23" ht="15">
      <c r="A97" s="362" t="s">
        <v>313</v>
      </c>
      <c r="B97" t="s">
        <v>186</v>
      </c>
      <c r="C97" s="363">
        <v>19025</v>
      </c>
      <c r="D97" s="363">
        <v>19332</v>
      </c>
      <c r="E97" s="363">
        <v>19687</v>
      </c>
      <c r="F97" s="363">
        <v>20093</v>
      </c>
      <c r="G97" s="363">
        <v>20549</v>
      </c>
      <c r="H97" s="363">
        <v>20897</v>
      </c>
      <c r="I97" s="363">
        <v>21169</v>
      </c>
      <c r="J97" s="363">
        <v>21338</v>
      </c>
      <c r="K97" s="363">
        <v>21540</v>
      </c>
      <c r="L97" s="363">
        <v>21707</v>
      </c>
      <c r="M97" s="363">
        <v>21853</v>
      </c>
      <c r="N97" s="363">
        <v>21985</v>
      </c>
      <c r="O97" s="363">
        <v>22112</v>
      </c>
      <c r="P97" s="363">
        <v>22214</v>
      </c>
      <c r="Q97" s="363">
        <v>22325</v>
      </c>
      <c r="R97" s="363">
        <v>22434</v>
      </c>
      <c r="S97" s="363">
        <v>22541</v>
      </c>
      <c r="T97" s="363">
        <v>22610</v>
      </c>
      <c r="U97" s="363">
        <v>22719</v>
      </c>
      <c r="V97" s="363">
        <v>22795</v>
      </c>
      <c r="W97" s="363">
        <v>22892</v>
      </c>
    </row>
    <row r="98" spans="1:23" ht="15">
      <c r="A98" s="362" t="s">
        <v>279</v>
      </c>
      <c r="B98" t="s">
        <v>141</v>
      </c>
      <c r="C98" s="363">
        <v>13022</v>
      </c>
      <c r="D98" s="363">
        <v>12993</v>
      </c>
      <c r="E98" s="363">
        <v>13005</v>
      </c>
      <c r="F98" s="363">
        <v>12995</v>
      </c>
      <c r="G98" s="363">
        <v>13035</v>
      </c>
      <c r="H98" s="363">
        <v>13350</v>
      </c>
      <c r="I98" s="363">
        <v>13434</v>
      </c>
      <c r="J98" s="363">
        <v>13564</v>
      </c>
      <c r="K98" s="363">
        <v>13690</v>
      </c>
      <c r="L98" s="363">
        <v>13791</v>
      </c>
      <c r="M98" s="363">
        <v>13893</v>
      </c>
      <c r="N98" s="363">
        <v>13988</v>
      </c>
      <c r="O98" s="363">
        <v>14053</v>
      </c>
      <c r="P98" s="363">
        <v>14147</v>
      </c>
      <c r="Q98" s="363">
        <v>14216</v>
      </c>
      <c r="R98" s="363">
        <v>14274</v>
      </c>
      <c r="S98" s="363">
        <v>14346</v>
      </c>
      <c r="T98" s="363">
        <v>14409</v>
      </c>
      <c r="U98" s="363">
        <v>14479</v>
      </c>
      <c r="V98" s="363">
        <v>14535</v>
      </c>
      <c r="W98" s="363">
        <v>14580</v>
      </c>
    </row>
    <row r="99" spans="1:23" ht="15">
      <c r="A99" s="362" t="s">
        <v>236</v>
      </c>
      <c r="B99" t="s">
        <v>470</v>
      </c>
      <c r="C99" s="363">
        <v>20970</v>
      </c>
      <c r="D99" s="363">
        <v>21226</v>
      </c>
      <c r="E99" s="363">
        <v>21564</v>
      </c>
      <c r="F99" s="363">
        <v>21949</v>
      </c>
      <c r="G99" s="363">
        <v>22447</v>
      </c>
      <c r="H99" s="363">
        <v>22737</v>
      </c>
      <c r="I99" s="363">
        <v>22983</v>
      </c>
      <c r="J99" s="363">
        <v>23193</v>
      </c>
      <c r="K99" s="363">
        <v>23409</v>
      </c>
      <c r="L99" s="363">
        <v>23573</v>
      </c>
      <c r="M99" s="363">
        <v>23751</v>
      </c>
      <c r="N99" s="363">
        <v>23885</v>
      </c>
      <c r="O99" s="363">
        <v>24030</v>
      </c>
      <c r="P99" s="363">
        <v>24136</v>
      </c>
      <c r="Q99" s="363">
        <v>24251</v>
      </c>
      <c r="R99" s="363">
        <v>24371</v>
      </c>
      <c r="S99" s="363">
        <v>24481</v>
      </c>
      <c r="T99" s="363">
        <v>24576</v>
      </c>
      <c r="U99" s="363">
        <v>24665</v>
      </c>
      <c r="V99" s="363">
        <v>24760</v>
      </c>
      <c r="W99" s="363">
        <v>24859</v>
      </c>
    </row>
    <row r="100" spans="1:23" ht="15">
      <c r="A100" s="362" t="s">
        <v>314</v>
      </c>
      <c r="B100" t="s">
        <v>187</v>
      </c>
      <c r="C100" s="363">
        <v>29792</v>
      </c>
      <c r="D100" s="363">
        <v>30106</v>
      </c>
      <c r="E100" s="363">
        <v>30431</v>
      </c>
      <c r="F100" s="363">
        <v>30932</v>
      </c>
      <c r="G100" s="363">
        <v>31571</v>
      </c>
      <c r="H100" s="363">
        <v>32003</v>
      </c>
      <c r="I100" s="363">
        <v>32322</v>
      </c>
      <c r="J100" s="363">
        <v>32615</v>
      </c>
      <c r="K100" s="363">
        <v>32895</v>
      </c>
      <c r="L100" s="363">
        <v>33180</v>
      </c>
      <c r="M100" s="363">
        <v>33393</v>
      </c>
      <c r="N100" s="363">
        <v>33603</v>
      </c>
      <c r="O100" s="363">
        <v>33785</v>
      </c>
      <c r="P100" s="363">
        <v>33962</v>
      </c>
      <c r="Q100" s="363">
        <v>34136</v>
      </c>
      <c r="R100" s="363">
        <v>34298</v>
      </c>
      <c r="S100" s="363">
        <v>34441</v>
      </c>
      <c r="T100" s="363">
        <v>34605</v>
      </c>
      <c r="U100" s="363">
        <v>34744</v>
      </c>
      <c r="V100" s="363">
        <v>34876</v>
      </c>
      <c r="W100" s="363">
        <v>34985</v>
      </c>
    </row>
    <row r="101" spans="1:23" ht="15">
      <c r="A101" s="362" t="s">
        <v>280</v>
      </c>
      <c r="B101" t="s">
        <v>142</v>
      </c>
      <c r="C101" s="363">
        <v>15756</v>
      </c>
      <c r="D101" s="363">
        <v>15721</v>
      </c>
      <c r="E101" s="363">
        <v>15747</v>
      </c>
      <c r="F101" s="363">
        <v>15698</v>
      </c>
      <c r="G101" s="363">
        <v>15632</v>
      </c>
      <c r="H101" s="363">
        <v>16114</v>
      </c>
      <c r="I101" s="363">
        <v>16199</v>
      </c>
      <c r="J101" s="363">
        <v>16352</v>
      </c>
      <c r="K101" s="363">
        <v>16489</v>
      </c>
      <c r="L101" s="363">
        <v>16617</v>
      </c>
      <c r="M101" s="363">
        <v>16753</v>
      </c>
      <c r="N101" s="363">
        <v>16850</v>
      </c>
      <c r="O101" s="363">
        <v>16952</v>
      </c>
      <c r="P101" s="363">
        <v>17040</v>
      </c>
      <c r="Q101" s="363">
        <v>17109</v>
      </c>
      <c r="R101" s="363">
        <v>17188</v>
      </c>
      <c r="S101" s="363">
        <v>17289</v>
      </c>
      <c r="T101" s="363">
        <v>17351</v>
      </c>
      <c r="U101" s="363">
        <v>17420</v>
      </c>
      <c r="V101" s="363">
        <v>17494</v>
      </c>
      <c r="W101" s="363">
        <v>17562</v>
      </c>
    </row>
    <row r="102" spans="1:23" ht="15">
      <c r="A102" s="362" t="s">
        <v>218</v>
      </c>
      <c r="B102" t="s">
        <v>65</v>
      </c>
      <c r="C102" s="363">
        <v>21171</v>
      </c>
      <c r="D102" s="363">
        <v>21217</v>
      </c>
      <c r="E102" s="363">
        <v>21246</v>
      </c>
      <c r="F102" s="363">
        <v>21519</v>
      </c>
      <c r="G102" s="363">
        <v>21533</v>
      </c>
      <c r="H102" s="363">
        <v>22171</v>
      </c>
      <c r="I102" s="363">
        <v>22355</v>
      </c>
      <c r="J102" s="363">
        <v>22563</v>
      </c>
      <c r="K102" s="363">
        <v>22775</v>
      </c>
      <c r="L102" s="363">
        <v>22966</v>
      </c>
      <c r="M102" s="363">
        <v>23105</v>
      </c>
      <c r="N102" s="363">
        <v>23263</v>
      </c>
      <c r="O102" s="363">
        <v>23389</v>
      </c>
      <c r="P102" s="363">
        <v>23522</v>
      </c>
      <c r="Q102" s="363">
        <v>23634</v>
      </c>
      <c r="R102" s="363">
        <v>23761</v>
      </c>
      <c r="S102" s="363">
        <v>23858</v>
      </c>
      <c r="T102" s="363">
        <v>23963</v>
      </c>
      <c r="U102" s="363">
        <v>24064</v>
      </c>
      <c r="V102" s="363">
        <v>24143</v>
      </c>
      <c r="W102" s="363">
        <v>24243</v>
      </c>
    </row>
    <row r="103" spans="1:23" ht="15">
      <c r="A103" s="362" t="s">
        <v>281</v>
      </c>
      <c r="B103" t="s">
        <v>471</v>
      </c>
      <c r="C103" s="363">
        <v>21800</v>
      </c>
      <c r="D103" s="363">
        <v>21860</v>
      </c>
      <c r="E103" s="363">
        <v>21914</v>
      </c>
      <c r="F103" s="363">
        <v>22093</v>
      </c>
      <c r="G103" s="363">
        <v>22258</v>
      </c>
      <c r="H103" s="363">
        <v>22763</v>
      </c>
      <c r="I103" s="363">
        <v>22934</v>
      </c>
      <c r="J103" s="363">
        <v>23140</v>
      </c>
      <c r="K103" s="363">
        <v>23349</v>
      </c>
      <c r="L103" s="363">
        <v>23546</v>
      </c>
      <c r="M103" s="363">
        <v>23714</v>
      </c>
      <c r="N103" s="363">
        <v>23854</v>
      </c>
      <c r="O103" s="363">
        <v>23992</v>
      </c>
      <c r="P103" s="363">
        <v>24106</v>
      </c>
      <c r="Q103" s="363">
        <v>24252</v>
      </c>
      <c r="R103" s="363">
        <v>24351</v>
      </c>
      <c r="S103" s="363">
        <v>24474</v>
      </c>
      <c r="T103" s="363">
        <v>24589</v>
      </c>
      <c r="U103" s="363">
        <v>24689</v>
      </c>
      <c r="V103" s="363">
        <v>24794</v>
      </c>
      <c r="W103" s="363">
        <v>24882</v>
      </c>
    </row>
    <row r="104" spans="1:23" ht="15">
      <c r="A104" s="362" t="s">
        <v>299</v>
      </c>
      <c r="B104" t="s">
        <v>167</v>
      </c>
      <c r="C104" s="363">
        <v>26771</v>
      </c>
      <c r="D104" s="363">
        <v>26671</v>
      </c>
      <c r="E104" s="363">
        <v>26627</v>
      </c>
      <c r="F104" s="363">
        <v>26784</v>
      </c>
      <c r="G104" s="363">
        <v>26944</v>
      </c>
      <c r="H104" s="363">
        <v>27219</v>
      </c>
      <c r="I104" s="363">
        <v>27249</v>
      </c>
      <c r="J104" s="363">
        <v>27493</v>
      </c>
      <c r="K104" s="363">
        <v>27647</v>
      </c>
      <c r="L104" s="363">
        <v>27862</v>
      </c>
      <c r="M104" s="363">
        <v>28051</v>
      </c>
      <c r="N104" s="363">
        <v>28219</v>
      </c>
      <c r="O104" s="363">
        <v>28252</v>
      </c>
      <c r="P104" s="363">
        <v>28417</v>
      </c>
      <c r="Q104" s="363">
        <v>28550</v>
      </c>
      <c r="R104" s="363">
        <v>28702</v>
      </c>
      <c r="S104" s="363">
        <v>28709</v>
      </c>
      <c r="T104" s="363">
        <v>28826</v>
      </c>
      <c r="U104" s="363">
        <v>28949</v>
      </c>
      <c r="V104" s="363">
        <v>29070</v>
      </c>
      <c r="W104" s="363">
        <v>29040</v>
      </c>
    </row>
    <row r="105" spans="1:23" ht="15">
      <c r="A105" s="362" t="s">
        <v>237</v>
      </c>
      <c r="B105" t="s">
        <v>89</v>
      </c>
      <c r="C105" s="363">
        <v>34887</v>
      </c>
      <c r="D105" s="363">
        <v>35308</v>
      </c>
      <c r="E105" s="363">
        <v>35684</v>
      </c>
      <c r="F105" s="363">
        <v>36318</v>
      </c>
      <c r="G105" s="363">
        <v>37143</v>
      </c>
      <c r="H105" s="363">
        <v>37643</v>
      </c>
      <c r="I105" s="363">
        <v>38066</v>
      </c>
      <c r="J105" s="363">
        <v>38420</v>
      </c>
      <c r="K105" s="363">
        <v>38748</v>
      </c>
      <c r="L105" s="363">
        <v>39054</v>
      </c>
      <c r="M105" s="363">
        <v>39340</v>
      </c>
      <c r="N105" s="363">
        <v>39580</v>
      </c>
      <c r="O105" s="363">
        <v>39831</v>
      </c>
      <c r="P105" s="363">
        <v>40025</v>
      </c>
      <c r="Q105" s="363">
        <v>40224</v>
      </c>
      <c r="R105" s="363">
        <v>40403</v>
      </c>
      <c r="S105" s="363">
        <v>40613</v>
      </c>
      <c r="T105" s="363">
        <v>40799</v>
      </c>
      <c r="U105" s="363">
        <v>40950</v>
      </c>
      <c r="V105" s="363">
        <v>41108</v>
      </c>
      <c r="W105" s="363">
        <v>41272</v>
      </c>
    </row>
    <row r="106" spans="1:23" ht="15">
      <c r="A106" s="362" t="s">
        <v>219</v>
      </c>
      <c r="B106" t="s">
        <v>66</v>
      </c>
      <c r="C106" s="363">
        <v>12604</v>
      </c>
      <c r="D106" s="363">
        <v>12535</v>
      </c>
      <c r="E106" s="363">
        <v>12426</v>
      </c>
      <c r="F106" s="363">
        <v>12394</v>
      </c>
      <c r="G106" s="363">
        <v>12326</v>
      </c>
      <c r="H106" s="363">
        <v>12672</v>
      </c>
      <c r="I106" s="363">
        <v>12729</v>
      </c>
      <c r="J106" s="363">
        <v>12836</v>
      </c>
      <c r="K106" s="363">
        <v>12970</v>
      </c>
      <c r="L106" s="363">
        <v>13075</v>
      </c>
      <c r="M106" s="363">
        <v>13163</v>
      </c>
      <c r="N106" s="363">
        <v>13245</v>
      </c>
      <c r="O106" s="363">
        <v>13312</v>
      </c>
      <c r="P106" s="363">
        <v>13389</v>
      </c>
      <c r="Q106" s="363">
        <v>13458</v>
      </c>
      <c r="R106" s="363">
        <v>13517</v>
      </c>
      <c r="S106" s="363">
        <v>13571</v>
      </c>
      <c r="T106" s="363">
        <v>13629</v>
      </c>
      <c r="U106" s="363">
        <v>13704</v>
      </c>
      <c r="V106" s="363">
        <v>13742</v>
      </c>
      <c r="W106" s="363">
        <v>13799</v>
      </c>
    </row>
    <row r="107" spans="1:23" ht="15">
      <c r="A107" s="362" t="s">
        <v>268</v>
      </c>
      <c r="B107" t="s">
        <v>130</v>
      </c>
      <c r="C107" s="363">
        <v>33985</v>
      </c>
      <c r="D107" s="363">
        <v>34347</v>
      </c>
      <c r="E107" s="363">
        <v>34862</v>
      </c>
      <c r="F107" s="363">
        <v>35422</v>
      </c>
      <c r="G107" s="363">
        <v>36043</v>
      </c>
      <c r="H107" s="363">
        <v>36720</v>
      </c>
      <c r="I107" s="363">
        <v>37132</v>
      </c>
      <c r="J107" s="363">
        <v>37481</v>
      </c>
      <c r="K107" s="363">
        <v>37801</v>
      </c>
      <c r="L107" s="363">
        <v>38116</v>
      </c>
      <c r="M107" s="363">
        <v>38386</v>
      </c>
      <c r="N107" s="363">
        <v>38634</v>
      </c>
      <c r="O107" s="363">
        <v>38853</v>
      </c>
      <c r="P107" s="363">
        <v>39065</v>
      </c>
      <c r="Q107" s="363">
        <v>39244</v>
      </c>
      <c r="R107" s="363">
        <v>39459</v>
      </c>
      <c r="S107" s="363">
        <v>39631</v>
      </c>
      <c r="T107" s="363">
        <v>39818</v>
      </c>
      <c r="U107" s="363">
        <v>39972</v>
      </c>
      <c r="V107" s="363">
        <v>40144</v>
      </c>
      <c r="W107" s="363">
        <v>40287</v>
      </c>
    </row>
    <row r="108" spans="1:23" ht="15">
      <c r="A108" s="362" t="s">
        <v>220</v>
      </c>
      <c r="B108" t="s">
        <v>67</v>
      </c>
      <c r="C108" s="363">
        <v>36088</v>
      </c>
      <c r="D108" s="363">
        <v>36605</v>
      </c>
      <c r="E108" s="363">
        <v>37171</v>
      </c>
      <c r="F108" s="363">
        <v>37900</v>
      </c>
      <c r="G108" s="363">
        <v>38692</v>
      </c>
      <c r="H108" s="363">
        <v>39377</v>
      </c>
      <c r="I108" s="363">
        <v>39856</v>
      </c>
      <c r="J108" s="363">
        <v>40231</v>
      </c>
      <c r="K108" s="363">
        <v>40602</v>
      </c>
      <c r="L108" s="363">
        <v>40922</v>
      </c>
      <c r="M108" s="363">
        <v>41222</v>
      </c>
      <c r="N108" s="363">
        <v>41452</v>
      </c>
      <c r="O108" s="363">
        <v>41701</v>
      </c>
      <c r="P108" s="363">
        <v>41903</v>
      </c>
      <c r="Q108" s="363">
        <v>42114</v>
      </c>
      <c r="R108" s="363">
        <v>42328</v>
      </c>
      <c r="S108" s="363">
        <v>42542</v>
      </c>
      <c r="T108" s="363">
        <v>42695</v>
      </c>
      <c r="U108" s="363">
        <v>42876</v>
      </c>
      <c r="V108" s="363">
        <v>43038</v>
      </c>
      <c r="W108" s="363">
        <v>43211</v>
      </c>
    </row>
    <row r="109" spans="1:23" ht="15">
      <c r="A109" s="362" t="s">
        <v>282</v>
      </c>
      <c r="B109" t="s">
        <v>144</v>
      </c>
      <c r="C109" s="363">
        <v>36363</v>
      </c>
      <c r="D109" s="363">
        <v>36242</v>
      </c>
      <c r="E109" s="363">
        <v>36145</v>
      </c>
      <c r="F109" s="363">
        <v>36321</v>
      </c>
      <c r="G109" s="363">
        <v>36394</v>
      </c>
      <c r="H109" s="363">
        <v>37301</v>
      </c>
      <c r="I109" s="363">
        <v>37511</v>
      </c>
      <c r="J109" s="363">
        <v>37850</v>
      </c>
      <c r="K109" s="363">
        <v>38203</v>
      </c>
      <c r="L109" s="363">
        <v>38520</v>
      </c>
      <c r="M109" s="363">
        <v>38784</v>
      </c>
      <c r="N109" s="363">
        <v>39037</v>
      </c>
      <c r="O109" s="363">
        <v>39248</v>
      </c>
      <c r="P109" s="363">
        <v>39456</v>
      </c>
      <c r="Q109" s="363">
        <v>39673</v>
      </c>
      <c r="R109" s="363">
        <v>39834</v>
      </c>
      <c r="S109" s="363">
        <v>40004</v>
      </c>
      <c r="T109" s="363">
        <v>40212</v>
      </c>
      <c r="U109" s="363">
        <v>40387</v>
      </c>
      <c r="V109" s="363">
        <v>40534</v>
      </c>
      <c r="W109" s="363">
        <v>40668</v>
      </c>
    </row>
    <row r="110" spans="1:23" ht="15">
      <c r="A110" s="362" t="s">
        <v>258</v>
      </c>
      <c r="B110" t="s">
        <v>114</v>
      </c>
      <c r="C110" s="363">
        <v>14773</v>
      </c>
      <c r="D110" s="363">
        <v>14882</v>
      </c>
      <c r="E110" s="363">
        <v>14885</v>
      </c>
      <c r="F110" s="363">
        <v>15053</v>
      </c>
      <c r="G110" s="363">
        <v>15293</v>
      </c>
      <c r="H110" s="363">
        <v>15512</v>
      </c>
      <c r="I110" s="363">
        <v>15672</v>
      </c>
      <c r="J110" s="363">
        <v>15826</v>
      </c>
      <c r="K110" s="363">
        <v>15949</v>
      </c>
      <c r="L110" s="363">
        <v>16089</v>
      </c>
      <c r="M110" s="363">
        <v>16200</v>
      </c>
      <c r="N110" s="363">
        <v>16294</v>
      </c>
      <c r="O110" s="363">
        <v>16388</v>
      </c>
      <c r="P110" s="363">
        <v>16489</v>
      </c>
      <c r="Q110" s="363">
        <v>16540</v>
      </c>
      <c r="R110" s="363">
        <v>16637</v>
      </c>
      <c r="S110" s="363">
        <v>16735</v>
      </c>
      <c r="T110" s="363">
        <v>16787</v>
      </c>
      <c r="U110" s="363">
        <v>16863</v>
      </c>
      <c r="V110" s="363">
        <v>16916</v>
      </c>
      <c r="W110" s="363">
        <v>16991</v>
      </c>
    </row>
    <row r="111" spans="1:23" ht="15">
      <c r="A111" s="362" t="s">
        <v>300</v>
      </c>
      <c r="B111" t="s">
        <v>168</v>
      </c>
      <c r="C111" s="363">
        <v>16564</v>
      </c>
      <c r="D111" s="363">
        <v>16441</v>
      </c>
      <c r="E111" s="363">
        <v>16395</v>
      </c>
      <c r="F111" s="363">
        <v>16281</v>
      </c>
      <c r="G111" s="363">
        <v>16193</v>
      </c>
      <c r="H111" s="363">
        <v>16672</v>
      </c>
      <c r="I111" s="363">
        <v>16729</v>
      </c>
      <c r="J111" s="363">
        <v>16881</v>
      </c>
      <c r="K111" s="363">
        <v>17029</v>
      </c>
      <c r="L111" s="363">
        <v>17176</v>
      </c>
      <c r="M111" s="363">
        <v>17270</v>
      </c>
      <c r="N111" s="363">
        <v>17398</v>
      </c>
      <c r="O111" s="363">
        <v>17502</v>
      </c>
      <c r="P111" s="363">
        <v>17580</v>
      </c>
      <c r="Q111" s="363">
        <v>17691</v>
      </c>
      <c r="R111" s="363">
        <v>17760</v>
      </c>
      <c r="S111" s="363">
        <v>17830</v>
      </c>
      <c r="T111" s="363">
        <v>17919</v>
      </c>
      <c r="U111" s="363">
        <v>17991</v>
      </c>
      <c r="V111" s="363">
        <v>18078</v>
      </c>
      <c r="W111" s="363">
        <v>18138</v>
      </c>
    </row>
    <row r="112" spans="1:23" ht="15">
      <c r="A112" s="362" t="s">
        <v>206</v>
      </c>
      <c r="B112" t="s">
        <v>44</v>
      </c>
      <c r="C112" s="363">
        <v>25566</v>
      </c>
      <c r="D112" s="363">
        <v>25973</v>
      </c>
      <c r="E112" s="363">
        <v>26401</v>
      </c>
      <c r="F112" s="363">
        <v>26964</v>
      </c>
      <c r="G112" s="363">
        <v>27517</v>
      </c>
      <c r="H112" s="363">
        <v>28009</v>
      </c>
      <c r="I112" s="363">
        <v>28352</v>
      </c>
      <c r="J112" s="363">
        <v>28611</v>
      </c>
      <c r="K112" s="363">
        <v>28874</v>
      </c>
      <c r="L112" s="363">
        <v>29082</v>
      </c>
      <c r="M112" s="363">
        <v>29306</v>
      </c>
      <c r="N112" s="363">
        <v>29477</v>
      </c>
      <c r="O112" s="363">
        <v>29623</v>
      </c>
      <c r="P112" s="363">
        <v>29777</v>
      </c>
      <c r="Q112" s="363">
        <v>29925</v>
      </c>
      <c r="R112" s="363">
        <v>30061</v>
      </c>
      <c r="S112" s="363">
        <v>30217</v>
      </c>
      <c r="T112" s="363">
        <v>30325</v>
      </c>
      <c r="U112" s="363">
        <v>30439</v>
      </c>
      <c r="V112" s="363">
        <v>30564</v>
      </c>
      <c r="W112" s="363">
        <v>30663</v>
      </c>
    </row>
    <row r="113" spans="1:23" ht="15">
      <c r="A113" s="362" t="s">
        <v>301</v>
      </c>
      <c r="B113" t="s">
        <v>169</v>
      </c>
      <c r="C113" s="363">
        <v>6210</v>
      </c>
      <c r="D113" s="363">
        <v>6141</v>
      </c>
      <c r="E113" s="363">
        <v>6133</v>
      </c>
      <c r="F113" s="363">
        <v>6184</v>
      </c>
      <c r="G113" s="363">
        <v>6194</v>
      </c>
      <c r="H113" s="363">
        <v>6354</v>
      </c>
      <c r="I113" s="363">
        <v>6394</v>
      </c>
      <c r="J113" s="363">
        <v>6424</v>
      </c>
      <c r="K113" s="363">
        <v>6510</v>
      </c>
      <c r="L113" s="363">
        <v>6555</v>
      </c>
      <c r="M113" s="363">
        <v>6593</v>
      </c>
      <c r="N113" s="363">
        <v>6628</v>
      </c>
      <c r="O113" s="363">
        <v>6682</v>
      </c>
      <c r="P113" s="363">
        <v>6719</v>
      </c>
      <c r="Q113" s="363">
        <v>6741</v>
      </c>
      <c r="R113" s="363">
        <v>6778</v>
      </c>
      <c r="S113" s="363">
        <v>6810</v>
      </c>
      <c r="T113" s="363">
        <v>6849</v>
      </c>
      <c r="U113" s="363">
        <v>6867</v>
      </c>
      <c r="V113" s="363">
        <v>6886</v>
      </c>
      <c r="W113" s="363">
        <v>6927</v>
      </c>
    </row>
    <row r="114" spans="1:23" ht="15">
      <c r="A114" s="362" t="s">
        <v>302</v>
      </c>
      <c r="B114" t="s">
        <v>170</v>
      </c>
      <c r="C114" s="363">
        <v>11013</v>
      </c>
      <c r="D114" s="363">
        <v>10992</v>
      </c>
      <c r="E114" s="363">
        <v>10865</v>
      </c>
      <c r="F114" s="363">
        <v>10775</v>
      </c>
      <c r="G114" s="363">
        <v>10716</v>
      </c>
      <c r="H114" s="363">
        <v>11021</v>
      </c>
      <c r="I114" s="363">
        <v>11054</v>
      </c>
      <c r="J114" s="363">
        <v>11183</v>
      </c>
      <c r="K114" s="363">
        <v>11259</v>
      </c>
      <c r="L114" s="363">
        <v>11364</v>
      </c>
      <c r="M114" s="363">
        <v>11457</v>
      </c>
      <c r="N114" s="363">
        <v>11523</v>
      </c>
      <c r="O114" s="363">
        <v>11584</v>
      </c>
      <c r="P114" s="363">
        <v>11641</v>
      </c>
      <c r="Q114" s="363">
        <v>11698</v>
      </c>
      <c r="R114" s="363">
        <v>11761</v>
      </c>
      <c r="S114" s="363">
        <v>11815</v>
      </c>
      <c r="T114" s="363">
        <v>11871</v>
      </c>
      <c r="U114" s="363">
        <v>11916</v>
      </c>
      <c r="V114" s="363">
        <v>11975</v>
      </c>
      <c r="W114" s="363">
        <v>12008</v>
      </c>
    </row>
    <row r="115" spans="1:23" ht="15">
      <c r="A115" s="362" t="s">
        <v>238</v>
      </c>
      <c r="B115" t="s">
        <v>90</v>
      </c>
      <c r="C115" s="363">
        <v>5085</v>
      </c>
      <c r="D115" s="363">
        <v>5049</v>
      </c>
      <c r="E115" s="363">
        <v>5013</v>
      </c>
      <c r="F115" s="363">
        <v>4993</v>
      </c>
      <c r="G115" s="363">
        <v>5005</v>
      </c>
      <c r="H115" s="363">
        <v>5102</v>
      </c>
      <c r="I115" s="363">
        <v>5134</v>
      </c>
      <c r="J115" s="363">
        <v>5185</v>
      </c>
      <c r="K115" s="363">
        <v>5225</v>
      </c>
      <c r="L115" s="363">
        <v>5266</v>
      </c>
      <c r="M115" s="363">
        <v>5296</v>
      </c>
      <c r="N115" s="363">
        <v>5330</v>
      </c>
      <c r="O115" s="363">
        <v>5369</v>
      </c>
      <c r="P115" s="363">
        <v>5396</v>
      </c>
      <c r="Q115" s="363">
        <v>5426</v>
      </c>
      <c r="R115" s="363">
        <v>5447</v>
      </c>
      <c r="S115" s="363">
        <v>5464</v>
      </c>
      <c r="T115" s="363">
        <v>5494</v>
      </c>
      <c r="U115" s="363">
        <v>5518</v>
      </c>
      <c r="V115" s="363">
        <v>5528</v>
      </c>
      <c r="W115" s="363">
        <v>5549</v>
      </c>
    </row>
    <row r="116" spans="1:23" ht="15">
      <c r="A116" s="362" t="s">
        <v>315</v>
      </c>
      <c r="B116" t="s">
        <v>188</v>
      </c>
      <c r="C116" s="363">
        <v>118571</v>
      </c>
      <c r="D116" s="363">
        <v>120238</v>
      </c>
      <c r="E116" s="363">
        <v>122168</v>
      </c>
      <c r="F116" s="363">
        <v>124552</v>
      </c>
      <c r="G116" s="363">
        <v>127565</v>
      </c>
      <c r="H116" s="363">
        <v>129443</v>
      </c>
      <c r="I116" s="363">
        <v>131021</v>
      </c>
      <c r="J116" s="363">
        <v>132225</v>
      </c>
      <c r="K116" s="363">
        <v>133430</v>
      </c>
      <c r="L116" s="363">
        <v>134517</v>
      </c>
      <c r="M116" s="363">
        <v>135464</v>
      </c>
      <c r="N116" s="363">
        <v>136324</v>
      </c>
      <c r="O116" s="363">
        <v>137076</v>
      </c>
      <c r="P116" s="363">
        <v>137808</v>
      </c>
      <c r="Q116" s="363">
        <v>138489</v>
      </c>
      <c r="R116" s="363">
        <v>139178</v>
      </c>
      <c r="S116" s="363">
        <v>139834</v>
      </c>
      <c r="T116" s="363">
        <v>140427</v>
      </c>
      <c r="U116" s="363">
        <v>141027</v>
      </c>
      <c r="V116" s="363">
        <v>141574</v>
      </c>
      <c r="W116" s="363">
        <v>142117</v>
      </c>
    </row>
    <row r="117" spans="1:23" ht="15">
      <c r="A117" s="362" t="s">
        <v>259</v>
      </c>
      <c r="B117" t="s">
        <v>115</v>
      </c>
      <c r="C117" s="363">
        <v>7050</v>
      </c>
      <c r="D117" s="363">
        <v>6957</v>
      </c>
      <c r="E117" s="363">
        <v>6912</v>
      </c>
      <c r="F117" s="363">
        <v>6888</v>
      </c>
      <c r="G117" s="363">
        <v>6875</v>
      </c>
      <c r="H117" s="363">
        <v>7042</v>
      </c>
      <c r="I117" s="363">
        <v>7085</v>
      </c>
      <c r="J117" s="363">
        <v>7153</v>
      </c>
      <c r="K117" s="363">
        <v>7211</v>
      </c>
      <c r="L117" s="363">
        <v>7277</v>
      </c>
      <c r="M117" s="363">
        <v>7329</v>
      </c>
      <c r="N117" s="363">
        <v>7353</v>
      </c>
      <c r="O117" s="363">
        <v>7414</v>
      </c>
      <c r="P117" s="363">
        <v>7435</v>
      </c>
      <c r="Q117" s="363">
        <v>7493</v>
      </c>
      <c r="R117" s="363">
        <v>7524</v>
      </c>
      <c r="S117" s="363">
        <v>7553</v>
      </c>
      <c r="T117" s="363">
        <v>7589</v>
      </c>
      <c r="U117" s="363">
        <v>7619</v>
      </c>
      <c r="V117" s="363">
        <v>7667</v>
      </c>
      <c r="W117" s="363">
        <v>7671</v>
      </c>
    </row>
    <row r="118" spans="1:23" ht="15">
      <c r="A118" s="362" t="s">
        <v>303</v>
      </c>
      <c r="B118" t="s">
        <v>171</v>
      </c>
      <c r="C118" s="363">
        <v>29540</v>
      </c>
      <c r="D118" s="363">
        <v>29631</v>
      </c>
      <c r="E118" s="363">
        <v>29791</v>
      </c>
      <c r="F118" s="363">
        <v>30127</v>
      </c>
      <c r="G118" s="363">
        <v>30484</v>
      </c>
      <c r="H118" s="363">
        <v>31063</v>
      </c>
      <c r="I118" s="363">
        <v>31312</v>
      </c>
      <c r="J118" s="363">
        <v>31602</v>
      </c>
      <c r="K118" s="363">
        <v>31885</v>
      </c>
      <c r="L118" s="363">
        <v>32139</v>
      </c>
      <c r="M118" s="363">
        <v>32366</v>
      </c>
      <c r="N118" s="363">
        <v>32582</v>
      </c>
      <c r="O118" s="363">
        <v>32755</v>
      </c>
      <c r="P118" s="363">
        <v>32936</v>
      </c>
      <c r="Q118" s="363">
        <v>33099</v>
      </c>
      <c r="R118" s="363">
        <v>33253</v>
      </c>
      <c r="S118" s="363">
        <v>33410</v>
      </c>
      <c r="T118" s="363">
        <v>33574</v>
      </c>
      <c r="U118" s="363">
        <v>33692</v>
      </c>
      <c r="V118" s="363">
        <v>33812</v>
      </c>
      <c r="W118" s="363">
        <v>33942</v>
      </c>
    </row>
    <row r="119" spans="1:23" ht="15">
      <c r="A119" s="362" t="s">
        <v>239</v>
      </c>
      <c r="B119" t="s">
        <v>91</v>
      </c>
      <c r="C119" s="363">
        <v>13698</v>
      </c>
      <c r="D119" s="363">
        <v>13683</v>
      </c>
      <c r="E119" s="363">
        <v>13700</v>
      </c>
      <c r="F119" s="363">
        <v>13801</v>
      </c>
      <c r="G119" s="363">
        <v>13950</v>
      </c>
      <c r="H119" s="363">
        <v>14217</v>
      </c>
      <c r="I119" s="363">
        <v>14333</v>
      </c>
      <c r="J119" s="363">
        <v>14455</v>
      </c>
      <c r="K119" s="363">
        <v>14596</v>
      </c>
      <c r="L119" s="363">
        <v>14722</v>
      </c>
      <c r="M119" s="363">
        <v>14823</v>
      </c>
      <c r="N119" s="363">
        <v>14896</v>
      </c>
      <c r="O119" s="363">
        <v>14988</v>
      </c>
      <c r="P119" s="363">
        <v>15080</v>
      </c>
      <c r="Q119" s="363">
        <v>15150</v>
      </c>
      <c r="R119" s="363">
        <v>15216</v>
      </c>
      <c r="S119" s="363">
        <v>15285</v>
      </c>
      <c r="T119" s="363">
        <v>15355</v>
      </c>
      <c r="U119" s="363">
        <v>15434</v>
      </c>
      <c r="V119" s="363">
        <v>15485</v>
      </c>
      <c r="W119" s="363">
        <v>15558</v>
      </c>
    </row>
    <row r="120" spans="1:23" ht="15">
      <c r="A120" s="362" t="s">
        <v>304</v>
      </c>
      <c r="B120" t="s">
        <v>172</v>
      </c>
      <c r="C120" s="363">
        <v>6821</v>
      </c>
      <c r="D120" s="363">
        <v>6747</v>
      </c>
      <c r="E120" s="363">
        <v>6556</v>
      </c>
      <c r="F120" s="363">
        <v>6498</v>
      </c>
      <c r="G120" s="363">
        <v>6462</v>
      </c>
      <c r="H120" s="363">
        <v>6682</v>
      </c>
      <c r="I120" s="363">
        <v>6739</v>
      </c>
      <c r="J120" s="363">
        <v>6820</v>
      </c>
      <c r="K120" s="363">
        <v>6876</v>
      </c>
      <c r="L120" s="363">
        <v>6916</v>
      </c>
      <c r="M120" s="363">
        <v>6966</v>
      </c>
      <c r="N120" s="363">
        <v>7016</v>
      </c>
      <c r="O120" s="363">
        <v>7062</v>
      </c>
      <c r="P120" s="363">
        <v>7086</v>
      </c>
      <c r="Q120" s="363">
        <v>7124</v>
      </c>
      <c r="R120" s="363">
        <v>7163</v>
      </c>
      <c r="S120" s="363">
        <v>7203</v>
      </c>
      <c r="T120" s="363">
        <v>7229</v>
      </c>
      <c r="U120" s="363">
        <v>7249</v>
      </c>
      <c r="V120" s="363">
        <v>7289</v>
      </c>
      <c r="W120" s="363">
        <v>7311</v>
      </c>
    </row>
    <row r="121" spans="1:23" ht="15">
      <c r="A121" s="362" t="s">
        <v>221</v>
      </c>
      <c r="B121" t="s">
        <v>68</v>
      </c>
      <c r="C121" s="363">
        <v>11750</v>
      </c>
      <c r="D121" s="363">
        <v>11757</v>
      </c>
      <c r="E121" s="363">
        <v>11779</v>
      </c>
      <c r="F121" s="363">
        <v>11810</v>
      </c>
      <c r="G121" s="363">
        <v>11910</v>
      </c>
      <c r="H121" s="363">
        <v>12153</v>
      </c>
      <c r="I121" s="363">
        <v>12230</v>
      </c>
      <c r="J121" s="363">
        <v>12337</v>
      </c>
      <c r="K121" s="363">
        <v>12453</v>
      </c>
      <c r="L121" s="363">
        <v>12556</v>
      </c>
      <c r="M121" s="363">
        <v>12644</v>
      </c>
      <c r="N121" s="363">
        <v>12737</v>
      </c>
      <c r="O121" s="363">
        <v>12801</v>
      </c>
      <c r="P121" s="363">
        <v>12864</v>
      </c>
      <c r="Q121" s="363">
        <v>12923</v>
      </c>
      <c r="R121" s="363">
        <v>12989</v>
      </c>
      <c r="S121" s="363">
        <v>13060</v>
      </c>
      <c r="T121" s="363">
        <v>13104</v>
      </c>
      <c r="U121" s="363">
        <v>13173</v>
      </c>
      <c r="V121" s="363">
        <v>13225</v>
      </c>
      <c r="W121" s="363">
        <v>13270</v>
      </c>
    </row>
    <row r="122" spans="1:23" ht="15">
      <c r="A122" s="362" t="s">
        <v>305</v>
      </c>
      <c r="B122" t="s">
        <v>173</v>
      </c>
      <c r="C122" s="363">
        <v>11626</v>
      </c>
      <c r="D122" s="363">
        <v>11634</v>
      </c>
      <c r="E122" s="363">
        <v>11557</v>
      </c>
      <c r="F122" s="363">
        <v>11602</v>
      </c>
      <c r="G122" s="363">
        <v>11636</v>
      </c>
      <c r="H122" s="363">
        <v>11915</v>
      </c>
      <c r="I122" s="363">
        <v>11991</v>
      </c>
      <c r="J122" s="363">
        <v>12107</v>
      </c>
      <c r="K122" s="363">
        <v>12208</v>
      </c>
      <c r="L122" s="363">
        <v>12322</v>
      </c>
      <c r="M122" s="363">
        <v>12407</v>
      </c>
      <c r="N122" s="363">
        <v>12463</v>
      </c>
      <c r="O122" s="363">
        <v>12544</v>
      </c>
      <c r="P122" s="363">
        <v>12623</v>
      </c>
      <c r="Q122" s="363">
        <v>12691</v>
      </c>
      <c r="R122" s="363">
        <v>12754</v>
      </c>
      <c r="S122" s="363">
        <v>12781</v>
      </c>
      <c r="T122" s="363">
        <v>12871</v>
      </c>
      <c r="U122" s="363">
        <v>12922</v>
      </c>
      <c r="V122" s="363">
        <v>12957</v>
      </c>
      <c r="W122" s="363">
        <v>13003</v>
      </c>
    </row>
    <row r="123" spans="1:23" ht="15">
      <c r="A123" s="362" t="s">
        <v>316</v>
      </c>
      <c r="B123" t="s">
        <v>189</v>
      </c>
      <c r="C123" s="363">
        <v>8776</v>
      </c>
      <c r="D123" s="363">
        <v>8842</v>
      </c>
      <c r="E123" s="363">
        <v>8962</v>
      </c>
      <c r="F123" s="363">
        <v>9093</v>
      </c>
      <c r="G123" s="363">
        <v>9265</v>
      </c>
      <c r="H123" s="363">
        <v>9409</v>
      </c>
      <c r="I123" s="363">
        <v>9502</v>
      </c>
      <c r="J123" s="363">
        <v>9583</v>
      </c>
      <c r="K123" s="363">
        <v>9681</v>
      </c>
      <c r="L123" s="363">
        <v>9752</v>
      </c>
      <c r="M123" s="363">
        <v>9827</v>
      </c>
      <c r="N123" s="363">
        <v>9889</v>
      </c>
      <c r="O123" s="363">
        <v>9938</v>
      </c>
      <c r="P123" s="363">
        <v>9977</v>
      </c>
      <c r="Q123" s="363">
        <v>10032</v>
      </c>
      <c r="R123" s="363">
        <v>10083</v>
      </c>
      <c r="S123" s="363">
        <v>10133</v>
      </c>
      <c r="T123" s="363">
        <v>10168</v>
      </c>
      <c r="U123" s="363">
        <v>10214</v>
      </c>
      <c r="V123" s="363">
        <v>10249</v>
      </c>
      <c r="W123" s="363">
        <v>10302</v>
      </c>
    </row>
    <row r="124" spans="1:23" ht="15">
      <c r="A124" s="362" t="s">
        <v>222</v>
      </c>
      <c r="B124" t="s">
        <v>69</v>
      </c>
      <c r="C124" s="363">
        <v>7606</v>
      </c>
      <c r="D124" s="363">
        <v>7618</v>
      </c>
      <c r="E124" s="363">
        <v>7541</v>
      </c>
      <c r="F124" s="363">
        <v>7608</v>
      </c>
      <c r="G124" s="363">
        <v>7630</v>
      </c>
      <c r="H124" s="363">
        <v>7826</v>
      </c>
      <c r="I124" s="363">
        <v>7893</v>
      </c>
      <c r="J124" s="363">
        <v>7957</v>
      </c>
      <c r="K124" s="363">
        <v>8026</v>
      </c>
      <c r="L124" s="363">
        <v>8091</v>
      </c>
      <c r="M124" s="363">
        <v>8152</v>
      </c>
      <c r="N124" s="363">
        <v>8208</v>
      </c>
      <c r="O124" s="363">
        <v>8247</v>
      </c>
      <c r="P124" s="363">
        <v>8291</v>
      </c>
      <c r="Q124" s="363">
        <v>8339</v>
      </c>
      <c r="R124" s="363">
        <v>8378</v>
      </c>
      <c r="S124" s="363">
        <v>8431</v>
      </c>
      <c r="T124" s="363">
        <v>8446</v>
      </c>
      <c r="U124" s="363">
        <v>8481</v>
      </c>
      <c r="V124" s="363">
        <v>8525</v>
      </c>
      <c r="W124" s="363">
        <v>8546</v>
      </c>
    </row>
    <row r="125" spans="1:23" ht="15">
      <c r="A125" s="362" t="s">
        <v>240</v>
      </c>
      <c r="B125" t="s">
        <v>92</v>
      </c>
      <c r="C125" s="363">
        <v>40418</v>
      </c>
      <c r="D125" s="363">
        <v>40691</v>
      </c>
      <c r="E125" s="363">
        <v>41029</v>
      </c>
      <c r="F125" s="363">
        <v>41542</v>
      </c>
      <c r="G125" s="363">
        <v>42116</v>
      </c>
      <c r="H125" s="363">
        <v>42919</v>
      </c>
      <c r="I125" s="363">
        <v>43308</v>
      </c>
      <c r="J125" s="363">
        <v>43702</v>
      </c>
      <c r="K125" s="363">
        <v>44102</v>
      </c>
      <c r="L125" s="363">
        <v>44457</v>
      </c>
      <c r="M125" s="363">
        <v>44770</v>
      </c>
      <c r="N125" s="363">
        <v>45033</v>
      </c>
      <c r="O125" s="363">
        <v>45315</v>
      </c>
      <c r="P125" s="363">
        <v>45558</v>
      </c>
      <c r="Q125" s="363">
        <v>45760</v>
      </c>
      <c r="R125" s="363">
        <v>45980</v>
      </c>
      <c r="S125" s="363">
        <v>46195</v>
      </c>
      <c r="T125" s="363">
        <v>46406</v>
      </c>
      <c r="U125" s="363">
        <v>46582</v>
      </c>
      <c r="V125" s="363">
        <v>46766</v>
      </c>
      <c r="W125" s="363">
        <v>46940</v>
      </c>
    </row>
    <row r="126" spans="1:23" ht="15">
      <c r="A126" s="362" t="s">
        <v>223</v>
      </c>
      <c r="B126" t="s">
        <v>70</v>
      </c>
      <c r="C126" s="363">
        <v>22209</v>
      </c>
      <c r="D126" s="363">
        <v>22278</v>
      </c>
      <c r="E126" s="363">
        <v>22345</v>
      </c>
      <c r="F126" s="363">
        <v>22538</v>
      </c>
      <c r="G126" s="363">
        <v>23050</v>
      </c>
      <c r="H126" s="363">
        <v>23210</v>
      </c>
      <c r="I126" s="363">
        <v>23387</v>
      </c>
      <c r="J126" s="363">
        <v>23605</v>
      </c>
      <c r="K126" s="363">
        <v>23825</v>
      </c>
      <c r="L126" s="363">
        <v>24023</v>
      </c>
      <c r="M126" s="363">
        <v>24178</v>
      </c>
      <c r="N126" s="363">
        <v>24332</v>
      </c>
      <c r="O126" s="363">
        <v>24464</v>
      </c>
      <c r="P126" s="363">
        <v>24596</v>
      </c>
      <c r="Q126" s="363">
        <v>24735</v>
      </c>
      <c r="R126" s="363">
        <v>24831</v>
      </c>
      <c r="S126" s="363">
        <v>24952</v>
      </c>
      <c r="T126" s="363">
        <v>25072</v>
      </c>
      <c r="U126" s="363">
        <v>25176</v>
      </c>
      <c r="V126" s="363">
        <v>25281</v>
      </c>
      <c r="W126" s="363">
        <v>25364</v>
      </c>
    </row>
    <row r="127" spans="1:23" ht="15">
      <c r="A127" s="362" t="s">
        <v>213</v>
      </c>
      <c r="B127" t="s">
        <v>55</v>
      </c>
      <c r="C127" s="363">
        <v>17813</v>
      </c>
      <c r="D127" s="363">
        <v>18204</v>
      </c>
      <c r="E127" s="363">
        <v>18610</v>
      </c>
      <c r="F127" s="363">
        <v>19040</v>
      </c>
      <c r="G127" s="363">
        <v>19624</v>
      </c>
      <c r="H127" s="363">
        <v>19937</v>
      </c>
      <c r="I127" s="363">
        <v>20228</v>
      </c>
      <c r="J127" s="363">
        <v>20406</v>
      </c>
      <c r="K127" s="363">
        <v>20572</v>
      </c>
      <c r="L127" s="363">
        <v>20727</v>
      </c>
      <c r="M127" s="363">
        <v>20870</v>
      </c>
      <c r="N127" s="363">
        <v>20994</v>
      </c>
      <c r="O127" s="363">
        <v>21099</v>
      </c>
      <c r="P127" s="363">
        <v>21200</v>
      </c>
      <c r="Q127" s="363">
        <v>21295</v>
      </c>
      <c r="R127" s="363">
        <v>21408</v>
      </c>
      <c r="S127" s="363">
        <v>21482</v>
      </c>
      <c r="T127" s="363">
        <v>21567</v>
      </c>
      <c r="U127" s="363">
        <v>21643</v>
      </c>
      <c r="V127" s="363">
        <v>21736</v>
      </c>
      <c r="W127" s="363">
        <v>21812</v>
      </c>
    </row>
    <row r="128" spans="1:23" ht="15">
      <c r="A128" s="362" t="s">
        <v>207</v>
      </c>
      <c r="B128" t="s">
        <v>45</v>
      </c>
      <c r="C128" s="363">
        <v>24145</v>
      </c>
      <c r="D128" s="363">
        <v>24233</v>
      </c>
      <c r="E128" s="363">
        <v>24430</v>
      </c>
      <c r="F128" s="363">
        <v>24651</v>
      </c>
      <c r="G128" s="363">
        <v>25210</v>
      </c>
      <c r="H128" s="363">
        <v>25321</v>
      </c>
      <c r="I128" s="363">
        <v>25520</v>
      </c>
      <c r="J128" s="363">
        <v>25772</v>
      </c>
      <c r="K128" s="363">
        <v>25989</v>
      </c>
      <c r="L128" s="363">
        <v>26207</v>
      </c>
      <c r="M128" s="363">
        <v>26392</v>
      </c>
      <c r="N128" s="363">
        <v>26551</v>
      </c>
      <c r="O128" s="363">
        <v>26700</v>
      </c>
      <c r="P128" s="363">
        <v>26852</v>
      </c>
      <c r="Q128" s="363">
        <v>26979</v>
      </c>
      <c r="R128" s="363">
        <v>27105</v>
      </c>
      <c r="S128" s="363">
        <v>27257</v>
      </c>
      <c r="T128" s="363">
        <v>27357</v>
      </c>
      <c r="U128" s="363">
        <v>27488</v>
      </c>
      <c r="V128" s="363">
        <v>27568</v>
      </c>
      <c r="W128" s="363">
        <v>27678</v>
      </c>
    </row>
    <row r="129" spans="1:23" ht="15">
      <c r="A129" s="364" t="s">
        <v>472</v>
      </c>
      <c r="B129" s="364"/>
      <c r="C129" s="365">
        <v>6134953</v>
      </c>
      <c r="D129" s="365">
        <v>6211312</v>
      </c>
      <c r="E129" s="365">
        <v>6296843</v>
      </c>
      <c r="F129" s="365">
        <v>6407102</v>
      </c>
      <c r="G129" s="365">
        <v>6550206</v>
      </c>
      <c r="H129" s="365">
        <v>6649401</v>
      </c>
      <c r="I129" s="365">
        <v>6726219</v>
      </c>
      <c r="J129" s="365">
        <v>6787846</v>
      </c>
      <c r="K129" s="365">
        <v>6848360</v>
      </c>
      <c r="L129" s="365">
        <v>6903721</v>
      </c>
      <c r="M129" s="365">
        <v>6951825</v>
      </c>
      <c r="N129" s="365">
        <v>6994317</v>
      </c>
      <c r="O129" s="365">
        <v>7033395</v>
      </c>
      <c r="P129" s="365">
        <v>7069991</v>
      </c>
      <c r="Q129" s="365">
        <v>7104885</v>
      </c>
      <c r="R129" s="365">
        <v>7138678</v>
      </c>
      <c r="S129" s="365">
        <v>7171276</v>
      </c>
      <c r="T129" s="365">
        <v>7202282</v>
      </c>
      <c r="U129" s="365">
        <v>7231629</v>
      </c>
      <c r="V129" s="365">
        <v>7259282</v>
      </c>
      <c r="W129" s="365">
        <v>7285210</v>
      </c>
    </row>
  </sheetData>
  <mergeCells count="2">
    <mergeCell ref="A2:W2"/>
    <mergeCell ref="A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2023-08-31T20:26:18Z</dcterms:created>
  <dcterms:modified xsi:type="dcterms:W3CDTF">2023-09-04T20:34:42Z</dcterms:modified>
  <cp:category/>
  <cp:version/>
  <cp:contentType/>
  <cp:contentStatus/>
</cp:coreProperties>
</file>